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a_butler\Desktop\"/>
    </mc:Choice>
  </mc:AlternateContent>
  <workbookProtection workbookAlgorithmName="SHA-512" workbookHashValue="PSLsgqj4aztVuC7bdii/9Q6qdrGn/RR3bqLNZr7G1oBRmPkgY6OBV8FXrxW+vPjCjDM5h8SQFPFlNfNTo6nqgg==" workbookSaltValue="Xtjlyo5ii4jcJjzq3L7J/g==" workbookSpinCount="100000" lockStructure="1"/>
  <bookViews>
    <workbookView xWindow="0" yWindow="0" windowWidth="23040" windowHeight="8916" tabRatio="602" activeTab="1"/>
  </bookViews>
  <sheets>
    <sheet name="Subcases Monthly" sheetId="44" r:id="rId1"/>
    <sheet name="Outputs Monthly" sheetId="49" r:id="rId2"/>
    <sheet name="Timeliness Quarterly" sheetId="51" r:id="rId3"/>
    <sheet name="Subcases Weighted Total (Auto)" sheetId="53" r:id="rId4"/>
    <sheet name="ReportInfo" sheetId="52" state="hidden" r:id="rId5"/>
    <sheet name="LookupData" sheetId="46" state="hidden" r:id="rId6"/>
  </sheets>
  <definedNames>
    <definedName name="_xlnm.Print_Area" localSheetId="1">'Outputs Monthly'!$A$1:$Q$46</definedName>
    <definedName name="_xlnm.Print_Area" localSheetId="0">'Subcases Monthly'!$A$1:$R$141</definedName>
    <definedName name="_xlnm.Print_Area" localSheetId="3">'Subcases Weighted Total (Auto)'!$A$1:$R$136</definedName>
    <definedName name="_xlnm.Print_Area" localSheetId="2">'Timeliness Quarterly'!$A$1:$S$75</definedName>
    <definedName name="_xlnm.Print_Titles" localSheetId="1">'Outputs Monthly'!$1:$4</definedName>
    <definedName name="_xlnm.Print_Titles" localSheetId="0">'Subcases Monthly'!$1:$9</definedName>
    <definedName name="_xlnm.Print_Titles" localSheetId="3">'Subcases Weighted Total (Auto)'!$1:$9</definedName>
    <definedName name="_xlnm.Print_Titles" localSheetId="2">'Timeliness Quarterly'!$1:$4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6" i="49" l="1"/>
  <c r="O46" i="49"/>
  <c r="N46" i="49"/>
  <c r="M46" i="49"/>
  <c r="L46" i="49"/>
  <c r="K46" i="49"/>
  <c r="J46" i="49"/>
  <c r="I46" i="49"/>
  <c r="H46" i="49"/>
  <c r="G46" i="49"/>
  <c r="F46" i="49"/>
  <c r="E46" i="49"/>
  <c r="Q45" i="49"/>
  <c r="Q44" i="49"/>
  <c r="Q43" i="49"/>
  <c r="Q42" i="49"/>
  <c r="Q41" i="49"/>
  <c r="Q40" i="49"/>
  <c r="Q39" i="49"/>
  <c r="Q38" i="49"/>
  <c r="Q37" i="49"/>
  <c r="Q36" i="49"/>
  <c r="P33" i="49"/>
  <c r="O33" i="49"/>
  <c r="N33" i="49"/>
  <c r="M33" i="49"/>
  <c r="L33" i="49"/>
  <c r="K33" i="49"/>
  <c r="J33" i="49"/>
  <c r="I33" i="49"/>
  <c r="H33" i="49"/>
  <c r="G33" i="49"/>
  <c r="F33" i="49"/>
  <c r="E33" i="49"/>
  <c r="E74" i="53"/>
  <c r="F74" i="53"/>
  <c r="G74" i="53"/>
  <c r="H74" i="53"/>
  <c r="I74" i="53"/>
  <c r="J74" i="53"/>
  <c r="K74" i="53"/>
  <c r="L74" i="53"/>
  <c r="M74" i="53"/>
  <c r="N74" i="53"/>
  <c r="O74" i="53"/>
  <c r="P74" i="53"/>
  <c r="C74" i="53"/>
  <c r="E18" i="53"/>
  <c r="Q74" i="44"/>
  <c r="Q69" i="44"/>
  <c r="Q70" i="44"/>
  <c r="Q72" i="44"/>
  <c r="Q73" i="44"/>
  <c r="F30" i="44"/>
  <c r="G30" i="44" s="1"/>
  <c r="H30" i="44" s="1"/>
  <c r="I30" i="44" s="1"/>
  <c r="J30" i="44" s="1"/>
  <c r="K30" i="44" s="1"/>
  <c r="L30" i="44" s="1"/>
  <c r="M30" i="44" s="1"/>
  <c r="N30" i="44" s="1"/>
  <c r="O30" i="44" s="1"/>
  <c r="P30" i="44" s="1"/>
  <c r="E30" i="44"/>
  <c r="P129" i="44"/>
  <c r="O129" i="44"/>
  <c r="N129" i="44"/>
  <c r="M129" i="44"/>
  <c r="L129" i="44"/>
  <c r="K129" i="44"/>
  <c r="J129" i="44"/>
  <c r="I129" i="44"/>
  <c r="H129" i="44"/>
  <c r="G129" i="44"/>
  <c r="F129" i="44"/>
  <c r="E129" i="44"/>
  <c r="P117" i="44"/>
  <c r="O117" i="44"/>
  <c r="N117" i="44"/>
  <c r="M117" i="44"/>
  <c r="L117" i="44"/>
  <c r="K117" i="44"/>
  <c r="J117" i="44"/>
  <c r="I117" i="44"/>
  <c r="H117" i="44"/>
  <c r="G117" i="44"/>
  <c r="F117" i="44"/>
  <c r="E117" i="44"/>
  <c r="P103" i="44"/>
  <c r="O103" i="44"/>
  <c r="N103" i="44"/>
  <c r="M103" i="44"/>
  <c r="L103" i="44"/>
  <c r="K103" i="44"/>
  <c r="J103" i="44"/>
  <c r="I103" i="44"/>
  <c r="H103" i="44"/>
  <c r="G103" i="44"/>
  <c r="F103" i="44"/>
  <c r="E103" i="44"/>
  <c r="P82" i="44"/>
  <c r="O82" i="44"/>
  <c r="N82" i="44"/>
  <c r="M82" i="44"/>
  <c r="L82" i="44"/>
  <c r="K82" i="44"/>
  <c r="J82" i="44"/>
  <c r="I82" i="44"/>
  <c r="H82" i="44"/>
  <c r="G82" i="44"/>
  <c r="F82" i="44"/>
  <c r="E82" i="44"/>
  <c r="P66" i="44"/>
  <c r="O66" i="44"/>
  <c r="N66" i="44"/>
  <c r="M66" i="44"/>
  <c r="L66" i="44"/>
  <c r="K66" i="44"/>
  <c r="J66" i="44"/>
  <c r="I66" i="44"/>
  <c r="H66" i="44"/>
  <c r="G66" i="44"/>
  <c r="F66" i="44"/>
  <c r="E66" i="44"/>
  <c r="P41" i="44"/>
  <c r="O41" i="44"/>
  <c r="N41" i="44"/>
  <c r="M41" i="44"/>
  <c r="L41" i="44"/>
  <c r="K41" i="44"/>
  <c r="J41" i="44"/>
  <c r="I41" i="44"/>
  <c r="H41" i="44"/>
  <c r="G41" i="44"/>
  <c r="F41" i="44"/>
  <c r="E41" i="44"/>
  <c r="P35" i="44"/>
  <c r="O35" i="44"/>
  <c r="N35" i="44"/>
  <c r="M35" i="44"/>
  <c r="L35" i="44"/>
  <c r="K35" i="44"/>
  <c r="J35" i="44"/>
  <c r="I35" i="44"/>
  <c r="H35" i="44"/>
  <c r="G35" i="44"/>
  <c r="F35" i="44"/>
  <c r="E35" i="44"/>
  <c r="P28" i="44"/>
  <c r="O28" i="44"/>
  <c r="N28" i="44"/>
  <c r="M28" i="44"/>
  <c r="L28" i="44"/>
  <c r="K28" i="44"/>
  <c r="J28" i="44"/>
  <c r="I28" i="44"/>
  <c r="H28" i="44"/>
  <c r="G28" i="44"/>
  <c r="F28" i="44"/>
  <c r="E28" i="44"/>
  <c r="P19" i="44"/>
  <c r="O19" i="44"/>
  <c r="N19" i="44"/>
  <c r="M19" i="44"/>
  <c r="L19" i="44"/>
  <c r="K19" i="44"/>
  <c r="J19" i="44"/>
  <c r="I19" i="44"/>
  <c r="H19" i="44"/>
  <c r="G19" i="44"/>
  <c r="F19" i="44"/>
  <c r="E19" i="44"/>
  <c r="Q74" i="53" l="1"/>
  <c r="Q33" i="49"/>
  <c r="Q19" i="44"/>
  <c r="E133" i="44"/>
  <c r="O4" i="49" l="1"/>
  <c r="F114" i="52"/>
  <c r="F113" i="52"/>
  <c r="F112" i="52"/>
  <c r="F111" i="52"/>
  <c r="F110" i="52"/>
  <c r="F109" i="52"/>
  <c r="F108" i="52"/>
  <c r="F107" i="52"/>
  <c r="F106" i="52"/>
  <c r="F105" i="52"/>
  <c r="F104" i="52"/>
  <c r="F103" i="52"/>
  <c r="F102" i="52"/>
  <c r="F101" i="52"/>
  <c r="F100" i="52"/>
  <c r="F99" i="52"/>
  <c r="F98" i="52"/>
  <c r="F97" i="52"/>
  <c r="F96" i="52"/>
  <c r="F95" i="52"/>
  <c r="F94" i="52"/>
  <c r="F93" i="52"/>
  <c r="F92" i="52"/>
  <c r="F91" i="52"/>
  <c r="F90" i="52"/>
  <c r="F89" i="52"/>
  <c r="F88" i="52"/>
  <c r="F87" i="52"/>
  <c r="F86" i="52"/>
  <c r="F85" i="52"/>
  <c r="F84" i="52"/>
  <c r="F83" i="52"/>
  <c r="F82" i="52"/>
  <c r="F81" i="52"/>
  <c r="F80" i="52"/>
  <c r="F79" i="52"/>
  <c r="F78" i="52"/>
  <c r="F77" i="52"/>
  <c r="F76" i="52"/>
  <c r="F75" i="52"/>
  <c r="F74" i="52"/>
  <c r="F73" i="52"/>
  <c r="F72" i="52"/>
  <c r="F71" i="52"/>
  <c r="F70" i="52"/>
  <c r="F69" i="52"/>
  <c r="F68" i="52"/>
  <c r="F67" i="52"/>
  <c r="F66" i="52"/>
  <c r="F65" i="52"/>
  <c r="F64" i="52"/>
  <c r="F63" i="52"/>
  <c r="F62" i="52"/>
  <c r="F61" i="52"/>
  <c r="F60" i="52"/>
  <c r="F59" i="52"/>
  <c r="F58" i="52"/>
  <c r="F57" i="52"/>
  <c r="F56" i="52"/>
  <c r="F55" i="52"/>
  <c r="F54" i="52"/>
  <c r="F53" i="52"/>
  <c r="F52" i="52"/>
  <c r="F51" i="52"/>
  <c r="F50" i="52"/>
  <c r="F49" i="52"/>
  <c r="F48" i="52"/>
  <c r="F47" i="52"/>
  <c r="F46" i="52"/>
  <c r="F45" i="52"/>
  <c r="F44" i="52"/>
  <c r="F43" i="52"/>
  <c r="F42" i="52"/>
  <c r="F41" i="52"/>
  <c r="F40" i="52"/>
  <c r="F39" i="52"/>
  <c r="F38" i="52"/>
  <c r="F37" i="52"/>
  <c r="F36" i="52"/>
  <c r="F35" i="52"/>
  <c r="F34" i="52"/>
  <c r="F33" i="52"/>
  <c r="F32" i="52"/>
  <c r="F31" i="52"/>
  <c r="F30" i="52"/>
  <c r="F29" i="52"/>
  <c r="F28" i="52"/>
  <c r="F27" i="52"/>
  <c r="F26" i="52"/>
  <c r="F25" i="52"/>
  <c r="F24" i="52"/>
  <c r="F23" i="52"/>
  <c r="F22" i="52"/>
  <c r="F21" i="52"/>
  <c r="B133" i="53"/>
  <c r="C133" i="53"/>
  <c r="C132" i="53"/>
  <c r="B132" i="53"/>
  <c r="B121" i="53"/>
  <c r="C121" i="53"/>
  <c r="B122" i="53"/>
  <c r="C122" i="53"/>
  <c r="B123" i="53"/>
  <c r="C123" i="53"/>
  <c r="B124" i="53"/>
  <c r="C124" i="53"/>
  <c r="B125" i="53"/>
  <c r="C125" i="53"/>
  <c r="B126" i="53"/>
  <c r="C126" i="53"/>
  <c r="B127" i="53"/>
  <c r="C127" i="53"/>
  <c r="C128" i="53"/>
  <c r="B129" i="53"/>
  <c r="C129" i="53"/>
  <c r="C120" i="53"/>
  <c r="B120" i="53"/>
  <c r="B107" i="53"/>
  <c r="C107" i="53"/>
  <c r="B108" i="53"/>
  <c r="C108" i="53"/>
  <c r="B109" i="53"/>
  <c r="C109" i="53"/>
  <c r="B110" i="53"/>
  <c r="C110" i="53"/>
  <c r="B111" i="53"/>
  <c r="C111" i="53"/>
  <c r="B112" i="53"/>
  <c r="C112" i="53"/>
  <c r="B113" i="53"/>
  <c r="C113" i="53"/>
  <c r="B114" i="53"/>
  <c r="C114" i="53"/>
  <c r="B115" i="53"/>
  <c r="C115" i="53"/>
  <c r="C116" i="53"/>
  <c r="B117" i="53"/>
  <c r="C117" i="53"/>
  <c r="C106" i="53"/>
  <c r="B106" i="53"/>
  <c r="B86" i="53"/>
  <c r="C86" i="53"/>
  <c r="B87" i="53"/>
  <c r="C87" i="53"/>
  <c r="B88" i="53"/>
  <c r="C88" i="53"/>
  <c r="B89" i="53"/>
  <c r="C89" i="53"/>
  <c r="B90" i="53"/>
  <c r="C90" i="53"/>
  <c r="C91" i="53"/>
  <c r="B92" i="53"/>
  <c r="C92" i="53"/>
  <c r="B93" i="53"/>
  <c r="C93" i="53"/>
  <c r="B94" i="53"/>
  <c r="C94" i="53"/>
  <c r="B95" i="53"/>
  <c r="C95" i="53"/>
  <c r="B96" i="53"/>
  <c r="C96" i="53"/>
  <c r="B97" i="53"/>
  <c r="C97" i="53"/>
  <c r="B98" i="53"/>
  <c r="C98" i="53"/>
  <c r="B99" i="53"/>
  <c r="C99" i="53"/>
  <c r="B100" i="53"/>
  <c r="C100" i="53"/>
  <c r="B101" i="53"/>
  <c r="C101" i="53"/>
  <c r="C102" i="53"/>
  <c r="B103" i="53"/>
  <c r="C103" i="53"/>
  <c r="C85" i="53"/>
  <c r="B85" i="53"/>
  <c r="B70" i="53"/>
  <c r="C70" i="53"/>
  <c r="B71" i="53"/>
  <c r="C71" i="53"/>
  <c r="B72" i="53"/>
  <c r="C72" i="53"/>
  <c r="B73" i="53"/>
  <c r="C73" i="53"/>
  <c r="B75" i="53"/>
  <c r="C75" i="53"/>
  <c r="B76" i="53"/>
  <c r="C76" i="53"/>
  <c r="B77" i="53"/>
  <c r="C77" i="53"/>
  <c r="B78" i="53"/>
  <c r="C78" i="53"/>
  <c r="B79" i="53"/>
  <c r="C79" i="53"/>
  <c r="B80" i="53"/>
  <c r="C80" i="53"/>
  <c r="C81" i="53"/>
  <c r="B82" i="53"/>
  <c r="C82" i="53"/>
  <c r="C69" i="53"/>
  <c r="B69" i="53"/>
  <c r="B45" i="53"/>
  <c r="C45" i="53"/>
  <c r="B46" i="53"/>
  <c r="C46" i="53"/>
  <c r="B47" i="53"/>
  <c r="C47" i="53"/>
  <c r="B48" i="53"/>
  <c r="C48" i="53"/>
  <c r="B49" i="53"/>
  <c r="C49" i="53"/>
  <c r="B50" i="53"/>
  <c r="C50" i="53"/>
  <c r="B51" i="53"/>
  <c r="C51" i="53"/>
  <c r="B52" i="53"/>
  <c r="C52" i="53"/>
  <c r="B53" i="53"/>
  <c r="C53" i="53"/>
  <c r="B54" i="53"/>
  <c r="C54" i="53"/>
  <c r="B55" i="53"/>
  <c r="C55" i="53"/>
  <c r="C56" i="53"/>
  <c r="C57" i="53"/>
  <c r="C58" i="53"/>
  <c r="C59" i="53"/>
  <c r="C60" i="53"/>
  <c r="C61" i="53"/>
  <c r="C62" i="53"/>
  <c r="C63" i="53"/>
  <c r="C64" i="53"/>
  <c r="C65" i="53"/>
  <c r="B66" i="53"/>
  <c r="C66" i="53"/>
  <c r="C44" i="53"/>
  <c r="B44" i="53"/>
  <c r="B39" i="53"/>
  <c r="C39" i="53"/>
  <c r="B40" i="53"/>
  <c r="C40" i="53"/>
  <c r="B41" i="53"/>
  <c r="C41" i="53"/>
  <c r="C38" i="53"/>
  <c r="B38" i="53"/>
  <c r="C32" i="53"/>
  <c r="B33" i="53"/>
  <c r="C33" i="53"/>
  <c r="B34" i="53"/>
  <c r="C34" i="53"/>
  <c r="B35" i="53"/>
  <c r="C35" i="53"/>
  <c r="C31" i="53"/>
  <c r="B31" i="53"/>
  <c r="B23" i="53"/>
  <c r="C23" i="53"/>
  <c r="B24" i="53"/>
  <c r="C24" i="53"/>
  <c r="C25" i="53"/>
  <c r="B26" i="53"/>
  <c r="C26" i="53"/>
  <c r="C27" i="53"/>
  <c r="B28" i="53"/>
  <c r="C28" i="53"/>
  <c r="C22" i="53"/>
  <c r="B22" i="53"/>
  <c r="B19" i="53"/>
  <c r="C19" i="53"/>
  <c r="C18" i="53"/>
  <c r="C17" i="53"/>
  <c r="C16" i="53"/>
  <c r="C15" i="53"/>
  <c r="C14" i="53"/>
  <c r="C13" i="53"/>
  <c r="C12" i="53"/>
  <c r="C11" i="53"/>
  <c r="E114" i="52" l="1"/>
  <c r="E106" i="52"/>
  <c r="E107" i="52"/>
  <c r="E108" i="52"/>
  <c r="E109" i="52"/>
  <c r="E110" i="52"/>
  <c r="E111" i="52"/>
  <c r="E112" i="52"/>
  <c r="E113" i="52"/>
  <c r="E105" i="52"/>
  <c r="E95" i="52"/>
  <c r="E96" i="52"/>
  <c r="E97" i="52"/>
  <c r="E98" i="52"/>
  <c r="E99" i="52"/>
  <c r="E100" i="52"/>
  <c r="E101" i="52"/>
  <c r="E102" i="52"/>
  <c r="E103" i="52"/>
  <c r="E104" i="52"/>
  <c r="E94" i="52"/>
  <c r="E77" i="52"/>
  <c r="E78" i="52"/>
  <c r="E79" i="52"/>
  <c r="E80" i="52"/>
  <c r="E81" i="52"/>
  <c r="E82" i="52"/>
  <c r="E83" i="52"/>
  <c r="E84" i="52"/>
  <c r="E85" i="52"/>
  <c r="E86" i="52"/>
  <c r="E87" i="52"/>
  <c r="E88" i="52"/>
  <c r="E89" i="52"/>
  <c r="E90" i="52"/>
  <c r="E91" i="52"/>
  <c r="E92" i="52"/>
  <c r="E93" i="52"/>
  <c r="E76" i="52"/>
  <c r="E65" i="52"/>
  <c r="E66" i="52"/>
  <c r="E67" i="52"/>
  <c r="E68" i="52"/>
  <c r="E69" i="52"/>
  <c r="E70" i="52"/>
  <c r="E71" i="52"/>
  <c r="E72" i="52"/>
  <c r="E73" i="52"/>
  <c r="E74" i="52"/>
  <c r="E75" i="52"/>
  <c r="E64" i="52"/>
  <c r="E43" i="52"/>
  <c r="E44" i="52"/>
  <c r="E45" i="52"/>
  <c r="E46" i="52"/>
  <c r="E47" i="52"/>
  <c r="E48" i="52"/>
  <c r="E49" i="52"/>
  <c r="E50" i="52"/>
  <c r="E51" i="52"/>
  <c r="E52" i="52"/>
  <c r="E53" i="52"/>
  <c r="E54" i="52"/>
  <c r="E55" i="52"/>
  <c r="E56" i="52"/>
  <c r="E57" i="52"/>
  <c r="E58" i="52"/>
  <c r="E59" i="52"/>
  <c r="E60" i="52"/>
  <c r="E61" i="52"/>
  <c r="E62" i="52"/>
  <c r="E63" i="52"/>
  <c r="E42" i="52"/>
  <c r="E40" i="52"/>
  <c r="E41" i="52"/>
  <c r="E39" i="52"/>
  <c r="E36" i="52"/>
  <c r="E37" i="52"/>
  <c r="E38" i="52"/>
  <c r="E35" i="52"/>
  <c r="E30" i="52"/>
  <c r="E31" i="52"/>
  <c r="E32" i="52"/>
  <c r="E33" i="52"/>
  <c r="E34" i="52"/>
  <c r="E29" i="52"/>
  <c r="E22" i="52"/>
  <c r="E23" i="52"/>
  <c r="E24" i="52"/>
  <c r="E25" i="52"/>
  <c r="E26" i="52"/>
  <c r="E27" i="52"/>
  <c r="E28" i="52"/>
  <c r="E21" i="52"/>
  <c r="B9" i="52" l="1"/>
  <c r="Q81" i="44" l="1"/>
  <c r="R82" i="44" s="1"/>
  <c r="Q80" i="44"/>
  <c r="Q79" i="44"/>
  <c r="Q78" i="44"/>
  <c r="Q77" i="44"/>
  <c r="Q76" i="44"/>
  <c r="Q75" i="44"/>
  <c r="E72" i="53" l="1"/>
  <c r="F72" i="53"/>
  <c r="G72" i="53"/>
  <c r="H72" i="53"/>
  <c r="I72" i="53"/>
  <c r="J72" i="53"/>
  <c r="K72" i="53"/>
  <c r="L72" i="53"/>
  <c r="M72" i="53"/>
  <c r="N72" i="53"/>
  <c r="O72" i="53"/>
  <c r="P72" i="53"/>
  <c r="E73" i="53"/>
  <c r="F73" i="53"/>
  <c r="G73" i="53"/>
  <c r="H73" i="53"/>
  <c r="I73" i="53"/>
  <c r="J73" i="53"/>
  <c r="K73" i="53"/>
  <c r="L73" i="53"/>
  <c r="M73" i="53"/>
  <c r="N73" i="53"/>
  <c r="O73" i="53"/>
  <c r="P73" i="53"/>
  <c r="Q72" i="53" l="1"/>
  <c r="Q73" i="53"/>
  <c r="H114" i="52"/>
  <c r="I114" i="52"/>
  <c r="J114" i="52"/>
  <c r="K114" i="52"/>
  <c r="L114" i="52"/>
  <c r="M114" i="52"/>
  <c r="N114" i="52"/>
  <c r="O114" i="52"/>
  <c r="P114" i="52"/>
  <c r="Q114" i="52"/>
  <c r="R114" i="52"/>
  <c r="G114" i="52"/>
  <c r="G106" i="52"/>
  <c r="H106" i="52"/>
  <c r="I106" i="52"/>
  <c r="J106" i="52"/>
  <c r="K106" i="52"/>
  <c r="L106" i="52"/>
  <c r="M106" i="52"/>
  <c r="N106" i="52"/>
  <c r="O106" i="52"/>
  <c r="P106" i="52"/>
  <c r="Q106" i="52"/>
  <c r="R106" i="52"/>
  <c r="G107" i="52"/>
  <c r="H107" i="52"/>
  <c r="I107" i="52"/>
  <c r="J107" i="52"/>
  <c r="K107" i="52"/>
  <c r="L107" i="52"/>
  <c r="M107" i="52"/>
  <c r="N107" i="52"/>
  <c r="O107" i="52"/>
  <c r="P107" i="52"/>
  <c r="Q107" i="52"/>
  <c r="R107" i="52"/>
  <c r="G108" i="52"/>
  <c r="H108" i="52"/>
  <c r="I108" i="52"/>
  <c r="J108" i="52"/>
  <c r="K108" i="52"/>
  <c r="L108" i="52"/>
  <c r="M108" i="52"/>
  <c r="N108" i="52"/>
  <c r="O108" i="52"/>
  <c r="P108" i="52"/>
  <c r="Q108" i="52"/>
  <c r="R108" i="52"/>
  <c r="G109" i="52"/>
  <c r="H109" i="52"/>
  <c r="I109" i="52"/>
  <c r="J109" i="52"/>
  <c r="K109" i="52"/>
  <c r="L109" i="52"/>
  <c r="M109" i="52"/>
  <c r="N109" i="52"/>
  <c r="O109" i="52"/>
  <c r="P109" i="52"/>
  <c r="Q109" i="52"/>
  <c r="R109" i="52"/>
  <c r="G110" i="52"/>
  <c r="H110" i="52"/>
  <c r="I110" i="52"/>
  <c r="J110" i="52"/>
  <c r="K110" i="52"/>
  <c r="L110" i="52"/>
  <c r="M110" i="52"/>
  <c r="N110" i="52"/>
  <c r="O110" i="52"/>
  <c r="P110" i="52"/>
  <c r="Q110" i="52"/>
  <c r="R110" i="52"/>
  <c r="G111" i="52"/>
  <c r="H111" i="52"/>
  <c r="I111" i="52"/>
  <c r="J111" i="52"/>
  <c r="K111" i="52"/>
  <c r="L111" i="52"/>
  <c r="M111" i="52"/>
  <c r="N111" i="52"/>
  <c r="O111" i="52"/>
  <c r="P111" i="52"/>
  <c r="Q111" i="52"/>
  <c r="R111" i="52"/>
  <c r="G112" i="52"/>
  <c r="H112" i="52"/>
  <c r="I112" i="52"/>
  <c r="J112" i="52"/>
  <c r="K112" i="52"/>
  <c r="L112" i="52"/>
  <c r="M112" i="52"/>
  <c r="N112" i="52"/>
  <c r="O112" i="52"/>
  <c r="P112" i="52"/>
  <c r="Q112" i="52"/>
  <c r="R112" i="52"/>
  <c r="G113" i="52"/>
  <c r="H113" i="52"/>
  <c r="I113" i="52"/>
  <c r="J113" i="52"/>
  <c r="K113" i="52"/>
  <c r="L113" i="52"/>
  <c r="M113" i="52"/>
  <c r="N113" i="52"/>
  <c r="O113" i="52"/>
  <c r="P113" i="52"/>
  <c r="Q113" i="52"/>
  <c r="R113" i="52"/>
  <c r="H105" i="52"/>
  <c r="I105" i="52"/>
  <c r="J105" i="52"/>
  <c r="K105" i="52"/>
  <c r="L105" i="52"/>
  <c r="M105" i="52"/>
  <c r="N105" i="52"/>
  <c r="O105" i="52"/>
  <c r="P105" i="52"/>
  <c r="Q105" i="52"/>
  <c r="R105" i="52"/>
  <c r="G105" i="52"/>
  <c r="G95" i="52"/>
  <c r="H95" i="52"/>
  <c r="I95" i="52"/>
  <c r="J95" i="52"/>
  <c r="K95" i="52"/>
  <c r="L95" i="52"/>
  <c r="M95" i="52"/>
  <c r="N95" i="52"/>
  <c r="O95" i="52"/>
  <c r="P95" i="52"/>
  <c r="Q95" i="52"/>
  <c r="R95" i="52"/>
  <c r="G96" i="52"/>
  <c r="H96" i="52"/>
  <c r="I96" i="52"/>
  <c r="J96" i="52"/>
  <c r="K96" i="52"/>
  <c r="L96" i="52"/>
  <c r="M96" i="52"/>
  <c r="N96" i="52"/>
  <c r="O96" i="52"/>
  <c r="P96" i="52"/>
  <c r="Q96" i="52"/>
  <c r="R96" i="52"/>
  <c r="G97" i="52"/>
  <c r="H97" i="52"/>
  <c r="I97" i="52"/>
  <c r="J97" i="52"/>
  <c r="K97" i="52"/>
  <c r="L97" i="52"/>
  <c r="M97" i="52"/>
  <c r="N97" i="52"/>
  <c r="O97" i="52"/>
  <c r="P97" i="52"/>
  <c r="Q97" i="52"/>
  <c r="R97" i="52"/>
  <c r="G98" i="52"/>
  <c r="H98" i="52"/>
  <c r="I98" i="52"/>
  <c r="J98" i="52"/>
  <c r="K98" i="52"/>
  <c r="L98" i="52"/>
  <c r="M98" i="52"/>
  <c r="N98" i="52"/>
  <c r="O98" i="52"/>
  <c r="P98" i="52"/>
  <c r="Q98" i="52"/>
  <c r="R98" i="52"/>
  <c r="G99" i="52"/>
  <c r="H99" i="52"/>
  <c r="I99" i="52"/>
  <c r="J99" i="52"/>
  <c r="K99" i="52"/>
  <c r="L99" i="52"/>
  <c r="M99" i="52"/>
  <c r="N99" i="52"/>
  <c r="O99" i="52"/>
  <c r="P99" i="52"/>
  <c r="Q99" i="52"/>
  <c r="R99" i="52"/>
  <c r="G100" i="52"/>
  <c r="H100" i="52"/>
  <c r="I100" i="52"/>
  <c r="J100" i="52"/>
  <c r="K100" i="52"/>
  <c r="L100" i="52"/>
  <c r="M100" i="52"/>
  <c r="N100" i="52"/>
  <c r="O100" i="52"/>
  <c r="P100" i="52"/>
  <c r="Q100" i="52"/>
  <c r="R100" i="52"/>
  <c r="G101" i="52"/>
  <c r="H101" i="52"/>
  <c r="I101" i="52"/>
  <c r="J101" i="52"/>
  <c r="K101" i="52"/>
  <c r="L101" i="52"/>
  <c r="M101" i="52"/>
  <c r="N101" i="52"/>
  <c r="O101" i="52"/>
  <c r="P101" i="52"/>
  <c r="Q101" i="52"/>
  <c r="R101" i="52"/>
  <c r="G102" i="52"/>
  <c r="H102" i="52"/>
  <c r="I102" i="52"/>
  <c r="J102" i="52"/>
  <c r="K102" i="52"/>
  <c r="L102" i="52"/>
  <c r="M102" i="52"/>
  <c r="N102" i="52"/>
  <c r="O102" i="52"/>
  <c r="P102" i="52"/>
  <c r="Q102" i="52"/>
  <c r="R102" i="52"/>
  <c r="G103" i="52"/>
  <c r="H103" i="52"/>
  <c r="I103" i="52"/>
  <c r="J103" i="52"/>
  <c r="K103" i="52"/>
  <c r="L103" i="52"/>
  <c r="M103" i="52"/>
  <c r="N103" i="52"/>
  <c r="O103" i="52"/>
  <c r="P103" i="52"/>
  <c r="Q103" i="52"/>
  <c r="R103" i="52"/>
  <c r="G104" i="52"/>
  <c r="H104" i="52"/>
  <c r="I104" i="52"/>
  <c r="J104" i="52"/>
  <c r="K104" i="52"/>
  <c r="L104" i="52"/>
  <c r="M104" i="52"/>
  <c r="N104" i="52"/>
  <c r="O104" i="52"/>
  <c r="P104" i="52"/>
  <c r="Q104" i="52"/>
  <c r="R104" i="52"/>
  <c r="H94" i="52"/>
  <c r="I94" i="52"/>
  <c r="J94" i="52"/>
  <c r="K94" i="52"/>
  <c r="L94" i="52"/>
  <c r="M94" i="52"/>
  <c r="N94" i="52"/>
  <c r="O94" i="52"/>
  <c r="P94" i="52"/>
  <c r="Q94" i="52"/>
  <c r="R94" i="52"/>
  <c r="G94" i="52"/>
  <c r="G77" i="52"/>
  <c r="H77" i="52"/>
  <c r="I77" i="52"/>
  <c r="J77" i="52"/>
  <c r="K77" i="52"/>
  <c r="L77" i="52"/>
  <c r="M77" i="52"/>
  <c r="N77" i="52"/>
  <c r="O77" i="52"/>
  <c r="P77" i="52"/>
  <c r="Q77" i="52"/>
  <c r="R77" i="52"/>
  <c r="G78" i="52"/>
  <c r="H78" i="52"/>
  <c r="I78" i="52"/>
  <c r="J78" i="52"/>
  <c r="K78" i="52"/>
  <c r="L78" i="52"/>
  <c r="M78" i="52"/>
  <c r="N78" i="52"/>
  <c r="O78" i="52"/>
  <c r="P78" i="52"/>
  <c r="Q78" i="52"/>
  <c r="R78" i="52"/>
  <c r="G79" i="52"/>
  <c r="H79" i="52"/>
  <c r="I79" i="52"/>
  <c r="J79" i="52"/>
  <c r="K79" i="52"/>
  <c r="L79" i="52"/>
  <c r="M79" i="52"/>
  <c r="N79" i="52"/>
  <c r="O79" i="52"/>
  <c r="P79" i="52"/>
  <c r="Q79" i="52"/>
  <c r="R79" i="52"/>
  <c r="G80" i="52"/>
  <c r="H80" i="52"/>
  <c r="I80" i="52"/>
  <c r="J80" i="52"/>
  <c r="K80" i="52"/>
  <c r="L80" i="52"/>
  <c r="M80" i="52"/>
  <c r="N80" i="52"/>
  <c r="O80" i="52"/>
  <c r="P80" i="52"/>
  <c r="Q80" i="52"/>
  <c r="R80" i="52"/>
  <c r="G81" i="52"/>
  <c r="H81" i="52"/>
  <c r="I81" i="52"/>
  <c r="J81" i="52"/>
  <c r="K81" i="52"/>
  <c r="L81" i="52"/>
  <c r="M81" i="52"/>
  <c r="N81" i="52"/>
  <c r="O81" i="52"/>
  <c r="P81" i="52"/>
  <c r="Q81" i="52"/>
  <c r="R81" i="52"/>
  <c r="G82" i="52"/>
  <c r="H82" i="52"/>
  <c r="I82" i="52"/>
  <c r="J82" i="52"/>
  <c r="K82" i="52"/>
  <c r="L82" i="52"/>
  <c r="M82" i="52"/>
  <c r="N82" i="52"/>
  <c r="O82" i="52"/>
  <c r="P82" i="52"/>
  <c r="Q82" i="52"/>
  <c r="R82" i="52"/>
  <c r="G83" i="52"/>
  <c r="H83" i="52"/>
  <c r="I83" i="52"/>
  <c r="J83" i="52"/>
  <c r="K83" i="52"/>
  <c r="L83" i="52"/>
  <c r="M83" i="52"/>
  <c r="N83" i="52"/>
  <c r="O83" i="52"/>
  <c r="P83" i="52"/>
  <c r="Q83" i="52"/>
  <c r="R83" i="52"/>
  <c r="G84" i="52"/>
  <c r="H84" i="52"/>
  <c r="I84" i="52"/>
  <c r="J84" i="52"/>
  <c r="K84" i="52"/>
  <c r="L84" i="52"/>
  <c r="M84" i="52"/>
  <c r="N84" i="52"/>
  <c r="O84" i="52"/>
  <c r="P84" i="52"/>
  <c r="Q84" i="52"/>
  <c r="R84" i="52"/>
  <c r="G85" i="52"/>
  <c r="H85" i="52"/>
  <c r="I85" i="52"/>
  <c r="J85" i="52"/>
  <c r="K85" i="52"/>
  <c r="L85" i="52"/>
  <c r="M85" i="52"/>
  <c r="N85" i="52"/>
  <c r="O85" i="52"/>
  <c r="P85" i="52"/>
  <c r="Q85" i="52"/>
  <c r="R85" i="52"/>
  <c r="G86" i="52"/>
  <c r="H86" i="52"/>
  <c r="I86" i="52"/>
  <c r="J86" i="52"/>
  <c r="K86" i="52"/>
  <c r="L86" i="52"/>
  <c r="M86" i="52"/>
  <c r="N86" i="52"/>
  <c r="O86" i="52"/>
  <c r="P86" i="52"/>
  <c r="Q86" i="52"/>
  <c r="R86" i="52"/>
  <c r="G87" i="52"/>
  <c r="H87" i="52"/>
  <c r="I87" i="52"/>
  <c r="J87" i="52"/>
  <c r="K87" i="52"/>
  <c r="L87" i="52"/>
  <c r="M87" i="52"/>
  <c r="N87" i="52"/>
  <c r="O87" i="52"/>
  <c r="P87" i="52"/>
  <c r="Q87" i="52"/>
  <c r="R87" i="52"/>
  <c r="G88" i="52"/>
  <c r="H88" i="52"/>
  <c r="I88" i="52"/>
  <c r="J88" i="52"/>
  <c r="K88" i="52"/>
  <c r="L88" i="52"/>
  <c r="M88" i="52"/>
  <c r="N88" i="52"/>
  <c r="O88" i="52"/>
  <c r="P88" i="52"/>
  <c r="Q88" i="52"/>
  <c r="R88" i="52"/>
  <c r="G89" i="52"/>
  <c r="H89" i="52"/>
  <c r="I89" i="52"/>
  <c r="J89" i="52"/>
  <c r="K89" i="52"/>
  <c r="L89" i="52"/>
  <c r="M89" i="52"/>
  <c r="N89" i="52"/>
  <c r="O89" i="52"/>
  <c r="P89" i="52"/>
  <c r="Q89" i="52"/>
  <c r="R89" i="52"/>
  <c r="G90" i="52"/>
  <c r="H90" i="52"/>
  <c r="I90" i="52"/>
  <c r="J90" i="52"/>
  <c r="K90" i="52"/>
  <c r="L90" i="52"/>
  <c r="M90" i="52"/>
  <c r="N90" i="52"/>
  <c r="O90" i="52"/>
  <c r="P90" i="52"/>
  <c r="Q90" i="52"/>
  <c r="R90" i="52"/>
  <c r="G91" i="52"/>
  <c r="H91" i="52"/>
  <c r="I91" i="52"/>
  <c r="J91" i="52"/>
  <c r="K91" i="52"/>
  <c r="L91" i="52"/>
  <c r="M91" i="52"/>
  <c r="N91" i="52"/>
  <c r="O91" i="52"/>
  <c r="P91" i="52"/>
  <c r="Q91" i="52"/>
  <c r="R91" i="52"/>
  <c r="G92" i="52"/>
  <c r="H92" i="52"/>
  <c r="I92" i="52"/>
  <c r="J92" i="52"/>
  <c r="K92" i="52"/>
  <c r="L92" i="52"/>
  <c r="M92" i="52"/>
  <c r="N92" i="52"/>
  <c r="O92" i="52"/>
  <c r="P92" i="52"/>
  <c r="Q92" i="52"/>
  <c r="R92" i="52"/>
  <c r="G93" i="52"/>
  <c r="H93" i="52"/>
  <c r="I93" i="52"/>
  <c r="J93" i="52"/>
  <c r="K93" i="52"/>
  <c r="L93" i="52"/>
  <c r="M93" i="52"/>
  <c r="N93" i="52"/>
  <c r="O93" i="52"/>
  <c r="P93" i="52"/>
  <c r="Q93" i="52"/>
  <c r="R93" i="52"/>
  <c r="H76" i="52"/>
  <c r="I76" i="52"/>
  <c r="J76" i="52"/>
  <c r="K76" i="52"/>
  <c r="L76" i="52"/>
  <c r="M76" i="52"/>
  <c r="N76" i="52"/>
  <c r="O76" i="52"/>
  <c r="P76" i="52"/>
  <c r="Q76" i="52"/>
  <c r="R76" i="52"/>
  <c r="G76" i="52"/>
  <c r="H64" i="52"/>
  <c r="I64" i="52"/>
  <c r="J64" i="52"/>
  <c r="K64" i="52"/>
  <c r="L64" i="52"/>
  <c r="M64" i="52"/>
  <c r="N64" i="52"/>
  <c r="O64" i="52"/>
  <c r="P64" i="52"/>
  <c r="Q64" i="52"/>
  <c r="R64" i="52"/>
  <c r="H65" i="52"/>
  <c r="I65" i="52"/>
  <c r="J65" i="52"/>
  <c r="K65" i="52"/>
  <c r="L65" i="52"/>
  <c r="M65" i="52"/>
  <c r="N65" i="52"/>
  <c r="O65" i="52"/>
  <c r="P65" i="52"/>
  <c r="Q65" i="52"/>
  <c r="R65" i="52"/>
  <c r="H66" i="52"/>
  <c r="I66" i="52"/>
  <c r="J66" i="52"/>
  <c r="K66" i="52"/>
  <c r="L66" i="52"/>
  <c r="M66" i="52"/>
  <c r="N66" i="52"/>
  <c r="O66" i="52"/>
  <c r="P66" i="52"/>
  <c r="Q66" i="52"/>
  <c r="R66" i="52"/>
  <c r="H67" i="52"/>
  <c r="I67" i="52"/>
  <c r="J67" i="52"/>
  <c r="K67" i="52"/>
  <c r="L67" i="52"/>
  <c r="M67" i="52"/>
  <c r="N67" i="52"/>
  <c r="O67" i="52"/>
  <c r="P67" i="52"/>
  <c r="Q67" i="52"/>
  <c r="R67" i="52"/>
  <c r="H68" i="52"/>
  <c r="I68" i="52"/>
  <c r="J68" i="52"/>
  <c r="K68" i="52"/>
  <c r="L68" i="52"/>
  <c r="M68" i="52"/>
  <c r="N68" i="52"/>
  <c r="O68" i="52"/>
  <c r="P68" i="52"/>
  <c r="Q68" i="52"/>
  <c r="R68" i="52"/>
  <c r="H69" i="52"/>
  <c r="I69" i="52"/>
  <c r="J69" i="52"/>
  <c r="K69" i="52"/>
  <c r="L69" i="52"/>
  <c r="M69" i="52"/>
  <c r="N69" i="52"/>
  <c r="O69" i="52"/>
  <c r="P69" i="52"/>
  <c r="Q69" i="52"/>
  <c r="R69" i="52"/>
  <c r="H70" i="52"/>
  <c r="I70" i="52"/>
  <c r="J70" i="52"/>
  <c r="K70" i="52"/>
  <c r="L70" i="52"/>
  <c r="M70" i="52"/>
  <c r="N70" i="52"/>
  <c r="O70" i="52"/>
  <c r="P70" i="52"/>
  <c r="Q70" i="52"/>
  <c r="R70" i="52"/>
  <c r="H71" i="52"/>
  <c r="I71" i="52"/>
  <c r="J71" i="52"/>
  <c r="K71" i="52"/>
  <c r="L71" i="52"/>
  <c r="M71" i="52"/>
  <c r="N71" i="52"/>
  <c r="O71" i="52"/>
  <c r="P71" i="52"/>
  <c r="Q71" i="52"/>
  <c r="R71" i="52"/>
  <c r="H72" i="52"/>
  <c r="I72" i="52"/>
  <c r="J72" i="52"/>
  <c r="K72" i="52"/>
  <c r="L72" i="52"/>
  <c r="M72" i="52"/>
  <c r="N72" i="52"/>
  <c r="O72" i="52"/>
  <c r="P72" i="52"/>
  <c r="Q72" i="52"/>
  <c r="R72" i="52"/>
  <c r="H73" i="52"/>
  <c r="I73" i="52"/>
  <c r="J73" i="52"/>
  <c r="K73" i="52"/>
  <c r="L73" i="52"/>
  <c r="M73" i="52"/>
  <c r="N73" i="52"/>
  <c r="O73" i="52"/>
  <c r="P73" i="52"/>
  <c r="Q73" i="52"/>
  <c r="R73" i="52"/>
  <c r="H74" i="52"/>
  <c r="I74" i="52"/>
  <c r="J74" i="52"/>
  <c r="K74" i="52"/>
  <c r="L74" i="52"/>
  <c r="M74" i="52"/>
  <c r="N74" i="52"/>
  <c r="O74" i="52"/>
  <c r="P74" i="52"/>
  <c r="Q74" i="52"/>
  <c r="R74" i="52"/>
  <c r="H75" i="52"/>
  <c r="I75" i="52"/>
  <c r="J75" i="52"/>
  <c r="K75" i="52"/>
  <c r="L75" i="52"/>
  <c r="M75" i="52"/>
  <c r="N75" i="52"/>
  <c r="O75" i="52"/>
  <c r="P75" i="52"/>
  <c r="Q75" i="52"/>
  <c r="R75" i="52"/>
  <c r="G65" i="52"/>
  <c r="G66" i="52"/>
  <c r="G67" i="52"/>
  <c r="G68" i="52"/>
  <c r="G69" i="52"/>
  <c r="G70" i="52"/>
  <c r="G71" i="52"/>
  <c r="G72" i="52"/>
  <c r="G73" i="52"/>
  <c r="G74" i="52"/>
  <c r="G75" i="52"/>
  <c r="G64" i="52"/>
  <c r="B112" i="52"/>
  <c r="B113" i="52"/>
  <c r="B114" i="52"/>
  <c r="B46" i="49" l="1"/>
  <c r="B33" i="49"/>
  <c r="E81" i="53" l="1"/>
  <c r="E80" i="53"/>
  <c r="E79" i="53"/>
  <c r="E78" i="53"/>
  <c r="E77" i="53"/>
  <c r="E76" i="53"/>
  <c r="E75" i="53"/>
  <c r="E70" i="53"/>
  <c r="D6" i="49"/>
  <c r="D5" i="49"/>
  <c r="D4" i="49"/>
  <c r="R131" i="44" l="1"/>
  <c r="R119" i="44"/>
  <c r="R105" i="44"/>
  <c r="R84" i="44"/>
  <c r="R68" i="44"/>
  <c r="R43" i="44"/>
  <c r="R37" i="44"/>
  <c r="R30" i="44"/>
  <c r="R21" i="44"/>
  <c r="E11" i="53" l="1"/>
  <c r="E10" i="53"/>
  <c r="E119" i="53" s="1"/>
  <c r="F119" i="53" s="1"/>
  <c r="G119" i="53" s="1"/>
  <c r="H119" i="53" s="1"/>
  <c r="I119" i="53" s="1"/>
  <c r="J119" i="53" s="1"/>
  <c r="K119" i="53" s="1"/>
  <c r="L119" i="53" s="1"/>
  <c r="M119" i="53" s="1"/>
  <c r="N119" i="53" s="1"/>
  <c r="O119" i="53" s="1"/>
  <c r="P119" i="53" s="1"/>
  <c r="Q4" i="53"/>
  <c r="L4" i="53"/>
  <c r="L4" i="49"/>
  <c r="H4" i="53"/>
  <c r="H4" i="49"/>
  <c r="D5" i="53"/>
  <c r="D6" i="53"/>
  <c r="D4" i="53"/>
  <c r="E23" i="53"/>
  <c r="F23" i="53"/>
  <c r="G23" i="53"/>
  <c r="H23" i="53"/>
  <c r="I23" i="53"/>
  <c r="J23" i="53"/>
  <c r="K23" i="53"/>
  <c r="L23" i="53"/>
  <c r="M23" i="53"/>
  <c r="N23" i="53"/>
  <c r="O23" i="53"/>
  <c r="P23" i="53"/>
  <c r="E24" i="53"/>
  <c r="F24" i="53"/>
  <c r="G24" i="53"/>
  <c r="H24" i="53"/>
  <c r="I24" i="53"/>
  <c r="J24" i="53"/>
  <c r="K24" i="53"/>
  <c r="L24" i="53"/>
  <c r="M24" i="53"/>
  <c r="N24" i="53"/>
  <c r="O24" i="53"/>
  <c r="P24" i="53"/>
  <c r="E25" i="53"/>
  <c r="F25" i="53"/>
  <c r="G25" i="53"/>
  <c r="H25" i="53"/>
  <c r="I25" i="53"/>
  <c r="J25" i="53"/>
  <c r="K25" i="53"/>
  <c r="L25" i="53"/>
  <c r="M25" i="53"/>
  <c r="N25" i="53"/>
  <c r="O25" i="53"/>
  <c r="P25" i="53"/>
  <c r="E26" i="53"/>
  <c r="F26" i="53"/>
  <c r="G26" i="53"/>
  <c r="H26" i="53"/>
  <c r="I26" i="53"/>
  <c r="J26" i="53"/>
  <c r="K26" i="53"/>
  <c r="L26" i="53"/>
  <c r="M26" i="53"/>
  <c r="N26" i="53"/>
  <c r="O26" i="53"/>
  <c r="P26" i="53"/>
  <c r="E27" i="53"/>
  <c r="F27" i="53"/>
  <c r="G27" i="53"/>
  <c r="H27" i="53"/>
  <c r="I27" i="53"/>
  <c r="J27" i="53"/>
  <c r="K27" i="53"/>
  <c r="L27" i="53"/>
  <c r="M27" i="53"/>
  <c r="N27" i="53"/>
  <c r="O27" i="53"/>
  <c r="P27" i="53"/>
  <c r="F22" i="53"/>
  <c r="G22" i="53"/>
  <c r="H22" i="53"/>
  <c r="I22" i="53"/>
  <c r="J22" i="53"/>
  <c r="K22" i="53"/>
  <c r="L22" i="53"/>
  <c r="M22" i="53"/>
  <c r="N22" i="53"/>
  <c r="O22" i="53"/>
  <c r="P22" i="53"/>
  <c r="E32" i="53"/>
  <c r="F32" i="53"/>
  <c r="G32" i="53"/>
  <c r="H32" i="53"/>
  <c r="I32" i="53"/>
  <c r="J32" i="53"/>
  <c r="K32" i="53"/>
  <c r="L32" i="53"/>
  <c r="M32" i="53"/>
  <c r="N32" i="53"/>
  <c r="O32" i="53"/>
  <c r="P32" i="53"/>
  <c r="E33" i="53"/>
  <c r="F33" i="53"/>
  <c r="G33" i="53"/>
  <c r="H33" i="53"/>
  <c r="I33" i="53"/>
  <c r="J33" i="53"/>
  <c r="K33" i="53"/>
  <c r="L33" i="53"/>
  <c r="M33" i="53"/>
  <c r="N33" i="53"/>
  <c r="O33" i="53"/>
  <c r="P33" i="53"/>
  <c r="E34" i="53"/>
  <c r="F34" i="53"/>
  <c r="G34" i="53"/>
  <c r="H34" i="53"/>
  <c r="I34" i="53"/>
  <c r="J34" i="53"/>
  <c r="K34" i="53"/>
  <c r="L34" i="53"/>
  <c r="M34" i="53"/>
  <c r="N34" i="53"/>
  <c r="O34" i="53"/>
  <c r="P34" i="53"/>
  <c r="F31" i="53"/>
  <c r="G31" i="53"/>
  <c r="H31" i="53"/>
  <c r="I31" i="53"/>
  <c r="J31" i="53"/>
  <c r="K31" i="53"/>
  <c r="L31" i="53"/>
  <c r="M31" i="53"/>
  <c r="N31" i="53"/>
  <c r="O31" i="53"/>
  <c r="P31" i="53"/>
  <c r="E39" i="53"/>
  <c r="F39" i="53"/>
  <c r="G39" i="53"/>
  <c r="H39" i="53"/>
  <c r="I39" i="53"/>
  <c r="J39" i="53"/>
  <c r="K39" i="53"/>
  <c r="L39" i="53"/>
  <c r="M39" i="53"/>
  <c r="N39" i="53"/>
  <c r="O39" i="53"/>
  <c r="P39" i="53"/>
  <c r="E40" i="53"/>
  <c r="F40" i="53"/>
  <c r="G40" i="53"/>
  <c r="H40" i="53"/>
  <c r="I40" i="53"/>
  <c r="J40" i="53"/>
  <c r="K40" i="53"/>
  <c r="L40" i="53"/>
  <c r="M40" i="53"/>
  <c r="N40" i="53"/>
  <c r="O40" i="53"/>
  <c r="P40" i="53"/>
  <c r="F38" i="53"/>
  <c r="G38" i="53"/>
  <c r="H38" i="53"/>
  <c r="I38" i="53"/>
  <c r="J38" i="53"/>
  <c r="K38" i="53"/>
  <c r="L38" i="53"/>
  <c r="M38" i="53"/>
  <c r="N38" i="53"/>
  <c r="O38" i="53"/>
  <c r="P38" i="53"/>
  <c r="E45" i="53"/>
  <c r="F45" i="53"/>
  <c r="G45" i="53"/>
  <c r="H45" i="53"/>
  <c r="I45" i="53"/>
  <c r="J45" i="53"/>
  <c r="K45" i="53"/>
  <c r="L45" i="53"/>
  <c r="M45" i="53"/>
  <c r="N45" i="53"/>
  <c r="O45" i="53"/>
  <c r="P45" i="53"/>
  <c r="E46" i="53"/>
  <c r="F46" i="53"/>
  <c r="G46" i="53"/>
  <c r="H46" i="53"/>
  <c r="I46" i="53"/>
  <c r="J46" i="53"/>
  <c r="K46" i="53"/>
  <c r="L46" i="53"/>
  <c r="M46" i="53"/>
  <c r="N46" i="53"/>
  <c r="O46" i="53"/>
  <c r="P46" i="53"/>
  <c r="E47" i="53"/>
  <c r="F47" i="53"/>
  <c r="G47" i="53"/>
  <c r="H47" i="53"/>
  <c r="I47" i="53"/>
  <c r="J47" i="53"/>
  <c r="K47" i="53"/>
  <c r="L47" i="53"/>
  <c r="M47" i="53"/>
  <c r="N47" i="53"/>
  <c r="O47" i="53"/>
  <c r="P47" i="53"/>
  <c r="E48" i="53"/>
  <c r="F48" i="53"/>
  <c r="G48" i="53"/>
  <c r="H48" i="53"/>
  <c r="I48" i="53"/>
  <c r="J48" i="53"/>
  <c r="K48" i="53"/>
  <c r="L48" i="53"/>
  <c r="M48" i="53"/>
  <c r="N48" i="53"/>
  <c r="O48" i="53"/>
  <c r="P48" i="53"/>
  <c r="E49" i="53"/>
  <c r="F49" i="53"/>
  <c r="G49" i="53"/>
  <c r="H49" i="53"/>
  <c r="I49" i="53"/>
  <c r="J49" i="53"/>
  <c r="K49" i="53"/>
  <c r="L49" i="53"/>
  <c r="M49" i="53"/>
  <c r="N49" i="53"/>
  <c r="O49" i="53"/>
  <c r="P49" i="53"/>
  <c r="E50" i="53"/>
  <c r="F50" i="53"/>
  <c r="G50" i="53"/>
  <c r="H50" i="53"/>
  <c r="I50" i="53"/>
  <c r="J50" i="53"/>
  <c r="K50" i="53"/>
  <c r="L50" i="53"/>
  <c r="M50" i="53"/>
  <c r="N50" i="53"/>
  <c r="O50" i="53"/>
  <c r="P50" i="53"/>
  <c r="E51" i="53"/>
  <c r="F51" i="53"/>
  <c r="G51" i="53"/>
  <c r="H51" i="53"/>
  <c r="I51" i="53"/>
  <c r="J51" i="53"/>
  <c r="K51" i="53"/>
  <c r="L51" i="53"/>
  <c r="M51" i="53"/>
  <c r="N51" i="53"/>
  <c r="O51" i="53"/>
  <c r="P51" i="53"/>
  <c r="E52" i="53"/>
  <c r="F52" i="53"/>
  <c r="G52" i="53"/>
  <c r="H52" i="53"/>
  <c r="I52" i="53"/>
  <c r="J52" i="53"/>
  <c r="K52" i="53"/>
  <c r="L52" i="53"/>
  <c r="M52" i="53"/>
  <c r="N52" i="53"/>
  <c r="O52" i="53"/>
  <c r="P52" i="53"/>
  <c r="E53" i="53"/>
  <c r="F53" i="53"/>
  <c r="G53" i="53"/>
  <c r="H53" i="53"/>
  <c r="I53" i="53"/>
  <c r="J53" i="53"/>
  <c r="K53" i="53"/>
  <c r="L53" i="53"/>
  <c r="M53" i="53"/>
  <c r="N53" i="53"/>
  <c r="O53" i="53"/>
  <c r="P53" i="53"/>
  <c r="E54" i="53"/>
  <c r="F54" i="53"/>
  <c r="G54" i="53"/>
  <c r="H54" i="53"/>
  <c r="I54" i="53"/>
  <c r="J54" i="53"/>
  <c r="K54" i="53"/>
  <c r="L54" i="53"/>
  <c r="M54" i="53"/>
  <c r="N54" i="53"/>
  <c r="O54" i="53"/>
  <c r="P54" i="53"/>
  <c r="E55" i="53"/>
  <c r="F55" i="53"/>
  <c r="G55" i="53"/>
  <c r="H55" i="53"/>
  <c r="I55" i="53"/>
  <c r="J55" i="53"/>
  <c r="K55" i="53"/>
  <c r="L55" i="53"/>
  <c r="M55" i="53"/>
  <c r="N55" i="53"/>
  <c r="O55" i="53"/>
  <c r="P55" i="53"/>
  <c r="E56" i="53"/>
  <c r="F56" i="53"/>
  <c r="G56" i="53"/>
  <c r="H56" i="53"/>
  <c r="I56" i="53"/>
  <c r="J56" i="53"/>
  <c r="K56" i="53"/>
  <c r="L56" i="53"/>
  <c r="M56" i="53"/>
  <c r="N56" i="53"/>
  <c r="O56" i="53"/>
  <c r="P56" i="53"/>
  <c r="E57" i="53"/>
  <c r="F57" i="53"/>
  <c r="G57" i="53"/>
  <c r="H57" i="53"/>
  <c r="I57" i="53"/>
  <c r="J57" i="53"/>
  <c r="K57" i="53"/>
  <c r="L57" i="53"/>
  <c r="M57" i="53"/>
  <c r="N57" i="53"/>
  <c r="O57" i="53"/>
  <c r="P57" i="53"/>
  <c r="E58" i="53"/>
  <c r="F58" i="53"/>
  <c r="G58" i="53"/>
  <c r="H58" i="53"/>
  <c r="I58" i="53"/>
  <c r="J58" i="53"/>
  <c r="K58" i="53"/>
  <c r="L58" i="53"/>
  <c r="M58" i="53"/>
  <c r="N58" i="53"/>
  <c r="O58" i="53"/>
  <c r="P58" i="53"/>
  <c r="E59" i="53"/>
  <c r="F59" i="53"/>
  <c r="G59" i="53"/>
  <c r="H59" i="53"/>
  <c r="I59" i="53"/>
  <c r="J59" i="53"/>
  <c r="K59" i="53"/>
  <c r="L59" i="53"/>
  <c r="M59" i="53"/>
  <c r="N59" i="53"/>
  <c r="O59" i="53"/>
  <c r="P59" i="53"/>
  <c r="E60" i="53"/>
  <c r="F60" i="53"/>
  <c r="G60" i="53"/>
  <c r="H60" i="53"/>
  <c r="I60" i="53"/>
  <c r="J60" i="53"/>
  <c r="K60" i="53"/>
  <c r="L60" i="53"/>
  <c r="M60" i="53"/>
  <c r="N60" i="53"/>
  <c r="O60" i="53"/>
  <c r="P60" i="53"/>
  <c r="E61" i="53"/>
  <c r="F61" i="53"/>
  <c r="G61" i="53"/>
  <c r="H61" i="53"/>
  <c r="I61" i="53"/>
  <c r="J61" i="53"/>
  <c r="K61" i="53"/>
  <c r="L61" i="53"/>
  <c r="M61" i="53"/>
  <c r="N61" i="53"/>
  <c r="O61" i="53"/>
  <c r="P61" i="53"/>
  <c r="E62" i="53"/>
  <c r="F62" i="53"/>
  <c r="G62" i="53"/>
  <c r="H62" i="53"/>
  <c r="I62" i="53"/>
  <c r="J62" i="53"/>
  <c r="K62" i="53"/>
  <c r="L62" i="53"/>
  <c r="M62" i="53"/>
  <c r="N62" i="53"/>
  <c r="O62" i="53"/>
  <c r="P62" i="53"/>
  <c r="E63" i="53"/>
  <c r="F63" i="53"/>
  <c r="G63" i="53"/>
  <c r="H63" i="53"/>
  <c r="I63" i="53"/>
  <c r="J63" i="53"/>
  <c r="K63" i="53"/>
  <c r="L63" i="53"/>
  <c r="M63" i="53"/>
  <c r="N63" i="53"/>
  <c r="O63" i="53"/>
  <c r="P63" i="53"/>
  <c r="E64" i="53"/>
  <c r="F64" i="53"/>
  <c r="G64" i="53"/>
  <c r="H64" i="53"/>
  <c r="I64" i="53"/>
  <c r="J64" i="53"/>
  <c r="K64" i="53"/>
  <c r="L64" i="53"/>
  <c r="M64" i="53"/>
  <c r="N64" i="53"/>
  <c r="O64" i="53"/>
  <c r="P64" i="53"/>
  <c r="E65" i="53"/>
  <c r="F65" i="53"/>
  <c r="G65" i="53"/>
  <c r="H65" i="53"/>
  <c r="I65" i="53"/>
  <c r="J65" i="53"/>
  <c r="K65" i="53"/>
  <c r="L65" i="53"/>
  <c r="M65" i="53"/>
  <c r="N65" i="53"/>
  <c r="O65" i="53"/>
  <c r="P65" i="53"/>
  <c r="F44" i="53"/>
  <c r="G44" i="53"/>
  <c r="H44" i="53"/>
  <c r="I44" i="53"/>
  <c r="J44" i="53"/>
  <c r="K44" i="53"/>
  <c r="L44" i="53"/>
  <c r="M44" i="53"/>
  <c r="N44" i="53"/>
  <c r="O44" i="53"/>
  <c r="P44" i="53"/>
  <c r="F70" i="53"/>
  <c r="G70" i="53"/>
  <c r="H70" i="53"/>
  <c r="I70" i="53"/>
  <c r="J70" i="53"/>
  <c r="K70" i="53"/>
  <c r="L70" i="53"/>
  <c r="M70" i="53"/>
  <c r="N70" i="53"/>
  <c r="O70" i="53"/>
  <c r="P70" i="53"/>
  <c r="F75" i="53"/>
  <c r="G75" i="53"/>
  <c r="H75" i="53"/>
  <c r="I75" i="53"/>
  <c r="J75" i="53"/>
  <c r="K75" i="53"/>
  <c r="L75" i="53"/>
  <c r="M75" i="53"/>
  <c r="N75" i="53"/>
  <c r="O75" i="53"/>
  <c r="P75" i="53"/>
  <c r="F76" i="53"/>
  <c r="G76" i="53"/>
  <c r="H76" i="53"/>
  <c r="I76" i="53"/>
  <c r="J76" i="53"/>
  <c r="K76" i="53"/>
  <c r="L76" i="53"/>
  <c r="M76" i="53"/>
  <c r="N76" i="53"/>
  <c r="O76" i="53"/>
  <c r="P76" i="53"/>
  <c r="F77" i="53"/>
  <c r="G77" i="53"/>
  <c r="H77" i="53"/>
  <c r="I77" i="53"/>
  <c r="J77" i="53"/>
  <c r="K77" i="53"/>
  <c r="L77" i="53"/>
  <c r="M77" i="53"/>
  <c r="N77" i="53"/>
  <c r="O77" i="53"/>
  <c r="P77" i="53"/>
  <c r="F78" i="53"/>
  <c r="G78" i="53"/>
  <c r="H78" i="53"/>
  <c r="I78" i="53"/>
  <c r="J78" i="53"/>
  <c r="K78" i="53"/>
  <c r="L78" i="53"/>
  <c r="M78" i="53"/>
  <c r="N78" i="53"/>
  <c r="O78" i="53"/>
  <c r="P78" i="53"/>
  <c r="F79" i="53"/>
  <c r="G79" i="53"/>
  <c r="H79" i="53"/>
  <c r="I79" i="53"/>
  <c r="J79" i="53"/>
  <c r="K79" i="53"/>
  <c r="L79" i="53"/>
  <c r="M79" i="53"/>
  <c r="N79" i="53"/>
  <c r="O79" i="53"/>
  <c r="P79" i="53"/>
  <c r="F80" i="53"/>
  <c r="G80" i="53"/>
  <c r="H80" i="53"/>
  <c r="I80" i="53"/>
  <c r="J80" i="53"/>
  <c r="K80" i="53"/>
  <c r="L80" i="53"/>
  <c r="M80" i="53"/>
  <c r="N80" i="53"/>
  <c r="O80" i="53"/>
  <c r="P80" i="53"/>
  <c r="F81" i="53"/>
  <c r="G81" i="53"/>
  <c r="H81" i="53"/>
  <c r="I81" i="53"/>
  <c r="J81" i="53"/>
  <c r="K81" i="53"/>
  <c r="L81" i="53"/>
  <c r="M81" i="53"/>
  <c r="N81" i="53"/>
  <c r="O81" i="53"/>
  <c r="P81" i="53"/>
  <c r="F69" i="53"/>
  <c r="G69" i="53"/>
  <c r="H69" i="53"/>
  <c r="I69" i="53"/>
  <c r="J69" i="53"/>
  <c r="K69" i="53"/>
  <c r="L69" i="53"/>
  <c r="M69" i="53"/>
  <c r="N69" i="53"/>
  <c r="O69" i="53"/>
  <c r="P69" i="53"/>
  <c r="E86" i="53"/>
  <c r="F86" i="53"/>
  <c r="G86" i="53"/>
  <c r="H86" i="53"/>
  <c r="I86" i="53"/>
  <c r="J86" i="53"/>
  <c r="K86" i="53"/>
  <c r="L86" i="53"/>
  <c r="M86" i="53"/>
  <c r="N86" i="53"/>
  <c r="O86" i="53"/>
  <c r="P86" i="53"/>
  <c r="E87" i="53"/>
  <c r="F87" i="53"/>
  <c r="G87" i="53"/>
  <c r="H87" i="53"/>
  <c r="I87" i="53"/>
  <c r="J87" i="53"/>
  <c r="K87" i="53"/>
  <c r="L87" i="53"/>
  <c r="M87" i="53"/>
  <c r="N87" i="53"/>
  <c r="O87" i="53"/>
  <c r="P87" i="53"/>
  <c r="E88" i="53"/>
  <c r="F88" i="53"/>
  <c r="G88" i="53"/>
  <c r="H88" i="53"/>
  <c r="I88" i="53"/>
  <c r="J88" i="53"/>
  <c r="K88" i="53"/>
  <c r="L88" i="53"/>
  <c r="M88" i="53"/>
  <c r="N88" i="53"/>
  <c r="O88" i="53"/>
  <c r="P88" i="53"/>
  <c r="E89" i="53"/>
  <c r="F89" i="53"/>
  <c r="G89" i="53"/>
  <c r="H89" i="53"/>
  <c r="I89" i="53"/>
  <c r="J89" i="53"/>
  <c r="K89" i="53"/>
  <c r="L89" i="53"/>
  <c r="M89" i="53"/>
  <c r="N89" i="53"/>
  <c r="O89" i="53"/>
  <c r="P89" i="53"/>
  <c r="E90" i="53"/>
  <c r="F90" i="53"/>
  <c r="G90" i="53"/>
  <c r="H90" i="53"/>
  <c r="I90" i="53"/>
  <c r="J90" i="53"/>
  <c r="K90" i="53"/>
  <c r="L90" i="53"/>
  <c r="M90" i="53"/>
  <c r="N90" i="53"/>
  <c r="O90" i="53"/>
  <c r="P90" i="53"/>
  <c r="E91" i="53"/>
  <c r="F91" i="53"/>
  <c r="G91" i="53"/>
  <c r="H91" i="53"/>
  <c r="I91" i="53"/>
  <c r="J91" i="53"/>
  <c r="K91" i="53"/>
  <c r="L91" i="53"/>
  <c r="M91" i="53"/>
  <c r="N91" i="53"/>
  <c r="O91" i="53"/>
  <c r="P91" i="53"/>
  <c r="E92" i="53"/>
  <c r="F92" i="53"/>
  <c r="G92" i="53"/>
  <c r="H92" i="53"/>
  <c r="I92" i="53"/>
  <c r="J92" i="53"/>
  <c r="K92" i="53"/>
  <c r="L92" i="53"/>
  <c r="M92" i="53"/>
  <c r="N92" i="53"/>
  <c r="O92" i="53"/>
  <c r="P92" i="53"/>
  <c r="E93" i="53"/>
  <c r="F93" i="53"/>
  <c r="G93" i="53"/>
  <c r="H93" i="53"/>
  <c r="I93" i="53"/>
  <c r="J93" i="53"/>
  <c r="K93" i="53"/>
  <c r="L93" i="53"/>
  <c r="M93" i="53"/>
  <c r="N93" i="53"/>
  <c r="O93" i="53"/>
  <c r="P93" i="53"/>
  <c r="E94" i="53"/>
  <c r="F94" i="53"/>
  <c r="G94" i="53"/>
  <c r="H94" i="53"/>
  <c r="I94" i="53"/>
  <c r="J94" i="53"/>
  <c r="K94" i="53"/>
  <c r="L94" i="53"/>
  <c r="M94" i="53"/>
  <c r="N94" i="53"/>
  <c r="O94" i="53"/>
  <c r="P94" i="53"/>
  <c r="E95" i="53"/>
  <c r="F95" i="53"/>
  <c r="G95" i="53"/>
  <c r="H95" i="53"/>
  <c r="I95" i="53"/>
  <c r="J95" i="53"/>
  <c r="K95" i="53"/>
  <c r="L95" i="53"/>
  <c r="M95" i="53"/>
  <c r="N95" i="53"/>
  <c r="O95" i="53"/>
  <c r="P95" i="53"/>
  <c r="E96" i="53"/>
  <c r="F96" i="53"/>
  <c r="G96" i="53"/>
  <c r="H96" i="53"/>
  <c r="I96" i="53"/>
  <c r="J96" i="53"/>
  <c r="K96" i="53"/>
  <c r="L96" i="53"/>
  <c r="M96" i="53"/>
  <c r="N96" i="53"/>
  <c r="O96" i="53"/>
  <c r="P96" i="53"/>
  <c r="E97" i="53"/>
  <c r="F97" i="53"/>
  <c r="G97" i="53"/>
  <c r="H97" i="53"/>
  <c r="I97" i="53"/>
  <c r="J97" i="53"/>
  <c r="K97" i="53"/>
  <c r="L97" i="53"/>
  <c r="M97" i="53"/>
  <c r="N97" i="53"/>
  <c r="O97" i="53"/>
  <c r="P97" i="53"/>
  <c r="E98" i="53"/>
  <c r="F98" i="53"/>
  <c r="G98" i="53"/>
  <c r="H98" i="53"/>
  <c r="I98" i="53"/>
  <c r="J98" i="53"/>
  <c r="K98" i="53"/>
  <c r="L98" i="53"/>
  <c r="M98" i="53"/>
  <c r="N98" i="53"/>
  <c r="O98" i="53"/>
  <c r="P98" i="53"/>
  <c r="E99" i="53"/>
  <c r="F99" i="53"/>
  <c r="G99" i="53"/>
  <c r="H99" i="53"/>
  <c r="I99" i="53"/>
  <c r="J99" i="53"/>
  <c r="K99" i="53"/>
  <c r="L99" i="53"/>
  <c r="M99" i="53"/>
  <c r="N99" i="53"/>
  <c r="O99" i="53"/>
  <c r="P99" i="53"/>
  <c r="E100" i="53"/>
  <c r="F100" i="53"/>
  <c r="G100" i="53"/>
  <c r="H100" i="53"/>
  <c r="I100" i="53"/>
  <c r="J100" i="53"/>
  <c r="K100" i="53"/>
  <c r="L100" i="53"/>
  <c r="M100" i="53"/>
  <c r="N100" i="53"/>
  <c r="O100" i="53"/>
  <c r="P100" i="53"/>
  <c r="E101" i="53"/>
  <c r="F101" i="53"/>
  <c r="G101" i="53"/>
  <c r="H101" i="53"/>
  <c r="I101" i="53"/>
  <c r="J101" i="53"/>
  <c r="K101" i="53"/>
  <c r="L101" i="53"/>
  <c r="M101" i="53"/>
  <c r="N101" i="53"/>
  <c r="O101" i="53"/>
  <c r="P101" i="53"/>
  <c r="E102" i="53"/>
  <c r="F102" i="53"/>
  <c r="G102" i="53"/>
  <c r="H102" i="53"/>
  <c r="I102" i="53"/>
  <c r="J102" i="53"/>
  <c r="K102" i="53"/>
  <c r="L102" i="53"/>
  <c r="M102" i="53"/>
  <c r="N102" i="53"/>
  <c r="O102" i="53"/>
  <c r="P102" i="53"/>
  <c r="F85" i="53"/>
  <c r="G85" i="53"/>
  <c r="H85" i="53"/>
  <c r="I85" i="53"/>
  <c r="J85" i="53"/>
  <c r="K85" i="53"/>
  <c r="L85" i="53"/>
  <c r="M85" i="53"/>
  <c r="N85" i="53"/>
  <c r="O85" i="53"/>
  <c r="P85" i="53"/>
  <c r="E107" i="53"/>
  <c r="F107" i="53"/>
  <c r="G107" i="53"/>
  <c r="H107" i="53"/>
  <c r="I107" i="53"/>
  <c r="J107" i="53"/>
  <c r="K107" i="53"/>
  <c r="L107" i="53"/>
  <c r="M107" i="53"/>
  <c r="N107" i="53"/>
  <c r="O107" i="53"/>
  <c r="P107" i="53"/>
  <c r="E108" i="53"/>
  <c r="F108" i="53"/>
  <c r="G108" i="53"/>
  <c r="H108" i="53"/>
  <c r="I108" i="53"/>
  <c r="J108" i="53"/>
  <c r="K108" i="53"/>
  <c r="L108" i="53"/>
  <c r="M108" i="53"/>
  <c r="N108" i="53"/>
  <c r="O108" i="53"/>
  <c r="P108" i="53"/>
  <c r="E109" i="53"/>
  <c r="F109" i="53"/>
  <c r="G109" i="53"/>
  <c r="H109" i="53"/>
  <c r="I109" i="53"/>
  <c r="J109" i="53"/>
  <c r="K109" i="53"/>
  <c r="L109" i="53"/>
  <c r="M109" i="53"/>
  <c r="N109" i="53"/>
  <c r="O109" i="53"/>
  <c r="P109" i="53"/>
  <c r="E110" i="53"/>
  <c r="F110" i="53"/>
  <c r="G110" i="53"/>
  <c r="H110" i="53"/>
  <c r="I110" i="53"/>
  <c r="J110" i="53"/>
  <c r="K110" i="53"/>
  <c r="L110" i="53"/>
  <c r="M110" i="53"/>
  <c r="N110" i="53"/>
  <c r="O110" i="53"/>
  <c r="P110" i="53"/>
  <c r="E111" i="53"/>
  <c r="F111" i="53"/>
  <c r="G111" i="53"/>
  <c r="H111" i="53"/>
  <c r="I111" i="53"/>
  <c r="J111" i="53"/>
  <c r="K111" i="53"/>
  <c r="L111" i="53"/>
  <c r="M111" i="53"/>
  <c r="N111" i="53"/>
  <c r="O111" i="53"/>
  <c r="P111" i="53"/>
  <c r="E112" i="53"/>
  <c r="F112" i="53"/>
  <c r="G112" i="53"/>
  <c r="H112" i="53"/>
  <c r="I112" i="53"/>
  <c r="J112" i="53"/>
  <c r="K112" i="53"/>
  <c r="L112" i="53"/>
  <c r="M112" i="53"/>
  <c r="N112" i="53"/>
  <c r="O112" i="53"/>
  <c r="P112" i="53"/>
  <c r="E113" i="53"/>
  <c r="F113" i="53"/>
  <c r="G113" i="53"/>
  <c r="H113" i="53"/>
  <c r="I113" i="53"/>
  <c r="J113" i="53"/>
  <c r="K113" i="53"/>
  <c r="L113" i="53"/>
  <c r="M113" i="53"/>
  <c r="N113" i="53"/>
  <c r="O113" i="53"/>
  <c r="P113" i="53"/>
  <c r="E114" i="53"/>
  <c r="F114" i="53"/>
  <c r="G114" i="53"/>
  <c r="H114" i="53"/>
  <c r="I114" i="53"/>
  <c r="J114" i="53"/>
  <c r="K114" i="53"/>
  <c r="L114" i="53"/>
  <c r="M114" i="53"/>
  <c r="N114" i="53"/>
  <c r="O114" i="53"/>
  <c r="P114" i="53"/>
  <c r="E115" i="53"/>
  <c r="F115" i="53"/>
  <c r="G115" i="53"/>
  <c r="H115" i="53"/>
  <c r="I115" i="53"/>
  <c r="J115" i="53"/>
  <c r="K115" i="53"/>
  <c r="L115" i="53"/>
  <c r="M115" i="53"/>
  <c r="N115" i="53"/>
  <c r="O115" i="53"/>
  <c r="P115" i="53"/>
  <c r="E116" i="53"/>
  <c r="F116" i="53"/>
  <c r="G116" i="53"/>
  <c r="H116" i="53"/>
  <c r="I116" i="53"/>
  <c r="J116" i="53"/>
  <c r="K116" i="53"/>
  <c r="L116" i="53"/>
  <c r="M116" i="53"/>
  <c r="N116" i="53"/>
  <c r="O116" i="53"/>
  <c r="P116" i="53"/>
  <c r="F106" i="53"/>
  <c r="G106" i="53"/>
  <c r="H106" i="53"/>
  <c r="I106" i="53"/>
  <c r="J106" i="53"/>
  <c r="K106" i="53"/>
  <c r="L106" i="53"/>
  <c r="M106" i="53"/>
  <c r="N106" i="53"/>
  <c r="O106" i="53"/>
  <c r="P106" i="53"/>
  <c r="E121" i="53"/>
  <c r="F121" i="53"/>
  <c r="G121" i="53"/>
  <c r="H121" i="53"/>
  <c r="I121" i="53"/>
  <c r="J121" i="53"/>
  <c r="K121" i="53"/>
  <c r="L121" i="53"/>
  <c r="M121" i="53"/>
  <c r="N121" i="53"/>
  <c r="O121" i="53"/>
  <c r="P121" i="53"/>
  <c r="E122" i="53"/>
  <c r="F122" i="53"/>
  <c r="G122" i="53"/>
  <c r="H122" i="53"/>
  <c r="I122" i="53"/>
  <c r="J122" i="53"/>
  <c r="K122" i="53"/>
  <c r="L122" i="53"/>
  <c r="M122" i="53"/>
  <c r="N122" i="53"/>
  <c r="O122" i="53"/>
  <c r="P122" i="53"/>
  <c r="E123" i="53"/>
  <c r="F123" i="53"/>
  <c r="G123" i="53"/>
  <c r="H123" i="53"/>
  <c r="I123" i="53"/>
  <c r="J123" i="53"/>
  <c r="K123" i="53"/>
  <c r="L123" i="53"/>
  <c r="M123" i="53"/>
  <c r="N123" i="53"/>
  <c r="O123" i="53"/>
  <c r="P123" i="53"/>
  <c r="E124" i="53"/>
  <c r="F124" i="53"/>
  <c r="G124" i="53"/>
  <c r="H124" i="53"/>
  <c r="I124" i="53"/>
  <c r="J124" i="53"/>
  <c r="K124" i="53"/>
  <c r="L124" i="53"/>
  <c r="M124" i="53"/>
  <c r="N124" i="53"/>
  <c r="O124" i="53"/>
  <c r="P124" i="53"/>
  <c r="E125" i="53"/>
  <c r="F125" i="53"/>
  <c r="G125" i="53"/>
  <c r="H125" i="53"/>
  <c r="I125" i="53"/>
  <c r="J125" i="53"/>
  <c r="K125" i="53"/>
  <c r="L125" i="53"/>
  <c r="M125" i="53"/>
  <c r="N125" i="53"/>
  <c r="O125" i="53"/>
  <c r="P125" i="53"/>
  <c r="E126" i="53"/>
  <c r="F126" i="53"/>
  <c r="G126" i="53"/>
  <c r="H126" i="53"/>
  <c r="I126" i="53"/>
  <c r="J126" i="53"/>
  <c r="K126" i="53"/>
  <c r="L126" i="53"/>
  <c r="M126" i="53"/>
  <c r="N126" i="53"/>
  <c r="O126" i="53"/>
  <c r="P126" i="53"/>
  <c r="E127" i="53"/>
  <c r="F127" i="53"/>
  <c r="G127" i="53"/>
  <c r="H127" i="53"/>
  <c r="I127" i="53"/>
  <c r="J127" i="53"/>
  <c r="K127" i="53"/>
  <c r="L127" i="53"/>
  <c r="M127" i="53"/>
  <c r="N127" i="53"/>
  <c r="O127" i="53"/>
  <c r="P127" i="53"/>
  <c r="E128" i="53"/>
  <c r="F128" i="53"/>
  <c r="G128" i="53"/>
  <c r="H128" i="53"/>
  <c r="I128" i="53"/>
  <c r="J128" i="53"/>
  <c r="K128" i="53"/>
  <c r="L128" i="53"/>
  <c r="M128" i="53"/>
  <c r="N128" i="53"/>
  <c r="O128" i="53"/>
  <c r="P128" i="53"/>
  <c r="F120" i="53"/>
  <c r="G120" i="53"/>
  <c r="H120" i="53"/>
  <c r="I120" i="53"/>
  <c r="J120" i="53"/>
  <c r="K120" i="53"/>
  <c r="L120" i="53"/>
  <c r="M120" i="53"/>
  <c r="N120" i="53"/>
  <c r="O120" i="53"/>
  <c r="P120" i="53"/>
  <c r="F132" i="53"/>
  <c r="F133" i="53" s="1"/>
  <c r="G132" i="53"/>
  <c r="G133" i="53" s="1"/>
  <c r="H132" i="53"/>
  <c r="H133" i="53" s="1"/>
  <c r="I132" i="53"/>
  <c r="I133" i="53" s="1"/>
  <c r="J132" i="53"/>
  <c r="J133" i="53" s="1"/>
  <c r="K132" i="53"/>
  <c r="K133" i="53" s="1"/>
  <c r="L132" i="53"/>
  <c r="L133" i="53" s="1"/>
  <c r="M132" i="53"/>
  <c r="M133" i="53" s="1"/>
  <c r="N132" i="53"/>
  <c r="N133" i="53" s="1"/>
  <c r="O132" i="53"/>
  <c r="O133" i="53" s="1"/>
  <c r="P132" i="53"/>
  <c r="P133" i="53" s="1"/>
  <c r="E132" i="53"/>
  <c r="E133" i="53" s="1"/>
  <c r="E120" i="53"/>
  <c r="E106" i="53"/>
  <c r="E85" i="53"/>
  <c r="E69" i="53"/>
  <c r="E44" i="53"/>
  <c r="E22" i="53"/>
  <c r="E38" i="53"/>
  <c r="E31" i="53"/>
  <c r="E12" i="53"/>
  <c r="F12" i="53"/>
  <c r="G12" i="53"/>
  <c r="H12" i="53"/>
  <c r="I12" i="53"/>
  <c r="J12" i="53"/>
  <c r="K12" i="53"/>
  <c r="L12" i="53"/>
  <c r="M12" i="53"/>
  <c r="N12" i="53"/>
  <c r="O12" i="53"/>
  <c r="P12" i="53"/>
  <c r="E13" i="53"/>
  <c r="F13" i="53"/>
  <c r="G13" i="53"/>
  <c r="H13" i="53"/>
  <c r="I13" i="53"/>
  <c r="J13" i="53"/>
  <c r="K13" i="53"/>
  <c r="L13" i="53"/>
  <c r="M13" i="53"/>
  <c r="N13" i="53"/>
  <c r="O13" i="53"/>
  <c r="P13" i="53"/>
  <c r="E14" i="53"/>
  <c r="F14" i="53"/>
  <c r="G14" i="53"/>
  <c r="H14" i="53"/>
  <c r="I14" i="53"/>
  <c r="J14" i="53"/>
  <c r="K14" i="53"/>
  <c r="L14" i="53"/>
  <c r="M14" i="53"/>
  <c r="N14" i="53"/>
  <c r="O14" i="53"/>
  <c r="P14" i="53"/>
  <c r="E15" i="53"/>
  <c r="F15" i="53"/>
  <c r="G15" i="53"/>
  <c r="H15" i="53"/>
  <c r="I15" i="53"/>
  <c r="J15" i="53"/>
  <c r="K15" i="53"/>
  <c r="L15" i="53"/>
  <c r="M15" i="53"/>
  <c r="N15" i="53"/>
  <c r="O15" i="53"/>
  <c r="P15" i="53"/>
  <c r="E16" i="53"/>
  <c r="F16" i="53"/>
  <c r="G16" i="53"/>
  <c r="H16" i="53"/>
  <c r="I16" i="53"/>
  <c r="J16" i="53"/>
  <c r="K16" i="53"/>
  <c r="L16" i="53"/>
  <c r="M16" i="53"/>
  <c r="N16" i="53"/>
  <c r="O16" i="53"/>
  <c r="P16" i="53"/>
  <c r="E17" i="53"/>
  <c r="F17" i="53"/>
  <c r="G17" i="53"/>
  <c r="H17" i="53"/>
  <c r="I17" i="53"/>
  <c r="J17" i="53"/>
  <c r="K17" i="53"/>
  <c r="L17" i="53"/>
  <c r="M17" i="53"/>
  <c r="N17" i="53"/>
  <c r="O17" i="53"/>
  <c r="P17" i="53"/>
  <c r="F18" i="53"/>
  <c r="G18" i="53"/>
  <c r="H18" i="53"/>
  <c r="I18" i="53"/>
  <c r="J18" i="53"/>
  <c r="K18" i="53"/>
  <c r="L18" i="53"/>
  <c r="M18" i="53"/>
  <c r="N18" i="53"/>
  <c r="O18" i="53"/>
  <c r="P18" i="53"/>
  <c r="F11" i="53"/>
  <c r="G11" i="53"/>
  <c r="H11" i="53"/>
  <c r="I11" i="53"/>
  <c r="J11" i="53"/>
  <c r="K11" i="53"/>
  <c r="L11" i="53"/>
  <c r="M11" i="53"/>
  <c r="N11" i="53"/>
  <c r="O11" i="53"/>
  <c r="P11" i="53"/>
  <c r="E30" i="53"/>
  <c r="F30" i="53" s="1"/>
  <c r="G30" i="53" s="1"/>
  <c r="H30" i="53" s="1"/>
  <c r="I30" i="53" s="1"/>
  <c r="J30" i="53" s="1"/>
  <c r="K30" i="53" s="1"/>
  <c r="L30" i="53" s="1"/>
  <c r="M30" i="53" s="1"/>
  <c r="N30" i="53" s="1"/>
  <c r="O30" i="53" s="1"/>
  <c r="P30" i="53" s="1"/>
  <c r="E84" i="53" l="1"/>
  <c r="F84" i="53" s="1"/>
  <c r="G84" i="53" s="1"/>
  <c r="H84" i="53" s="1"/>
  <c r="I84" i="53" s="1"/>
  <c r="J84" i="53" s="1"/>
  <c r="K84" i="53" s="1"/>
  <c r="L84" i="53" s="1"/>
  <c r="M84" i="53" s="1"/>
  <c r="N84" i="53" s="1"/>
  <c r="O84" i="53" s="1"/>
  <c r="P84" i="53" s="1"/>
  <c r="E43" i="53"/>
  <c r="F43" i="53" s="1"/>
  <c r="G43" i="53" s="1"/>
  <c r="H43" i="53" s="1"/>
  <c r="I43" i="53" s="1"/>
  <c r="J43" i="53" s="1"/>
  <c r="K43" i="53" s="1"/>
  <c r="L43" i="53" s="1"/>
  <c r="M43" i="53" s="1"/>
  <c r="N43" i="53" s="1"/>
  <c r="O43" i="53" s="1"/>
  <c r="P43" i="53" s="1"/>
  <c r="E105" i="53"/>
  <c r="F105" i="53" s="1"/>
  <c r="G105" i="53" s="1"/>
  <c r="H105" i="53" s="1"/>
  <c r="I105" i="53" s="1"/>
  <c r="J105" i="53" s="1"/>
  <c r="K105" i="53" s="1"/>
  <c r="L105" i="53" s="1"/>
  <c r="M105" i="53" s="1"/>
  <c r="N105" i="53" s="1"/>
  <c r="O105" i="53" s="1"/>
  <c r="P105" i="53" s="1"/>
  <c r="E131" i="53"/>
  <c r="F131" i="53" s="1"/>
  <c r="G131" i="53" s="1"/>
  <c r="H131" i="53" s="1"/>
  <c r="I131" i="53" s="1"/>
  <c r="J131" i="53" s="1"/>
  <c r="K131" i="53" s="1"/>
  <c r="L131" i="53" s="1"/>
  <c r="M131" i="53" s="1"/>
  <c r="N131" i="53" s="1"/>
  <c r="O131" i="53" s="1"/>
  <c r="P131" i="53" s="1"/>
  <c r="E37" i="53"/>
  <c r="F37" i="53" s="1"/>
  <c r="G37" i="53" s="1"/>
  <c r="H37" i="53" s="1"/>
  <c r="I37" i="53" s="1"/>
  <c r="J37" i="53" s="1"/>
  <c r="K37" i="53" s="1"/>
  <c r="L37" i="53" s="1"/>
  <c r="M37" i="53" s="1"/>
  <c r="N37" i="53" s="1"/>
  <c r="O37" i="53" s="1"/>
  <c r="P37" i="53" s="1"/>
  <c r="E68" i="53"/>
  <c r="F68" i="53" s="1"/>
  <c r="G68" i="53" s="1"/>
  <c r="H68" i="53" s="1"/>
  <c r="I68" i="53" s="1"/>
  <c r="J68" i="53" s="1"/>
  <c r="K68" i="53" s="1"/>
  <c r="L68" i="53" s="1"/>
  <c r="M68" i="53" s="1"/>
  <c r="N68" i="53" s="1"/>
  <c r="O68" i="53" s="1"/>
  <c r="P68" i="53" s="1"/>
  <c r="Q70" i="53"/>
  <c r="N129" i="53"/>
  <c r="O66" i="53"/>
  <c r="G28" i="53"/>
  <c r="F129" i="53"/>
  <c r="G35" i="53"/>
  <c r="F19" i="53"/>
  <c r="I41" i="53"/>
  <c r="J66" i="53"/>
  <c r="E41" i="53"/>
  <c r="G103" i="53"/>
  <c r="Q121" i="53"/>
  <c r="F103" i="53"/>
  <c r="O103" i="53"/>
  <c r="O129" i="53"/>
  <c r="I117" i="53"/>
  <c r="K103" i="53"/>
  <c r="F35" i="53"/>
  <c r="Q89" i="53"/>
  <c r="M82" i="53"/>
  <c r="Q81" i="53"/>
  <c r="Q77" i="53"/>
  <c r="Q56" i="53"/>
  <c r="Q128" i="53"/>
  <c r="Q124" i="53"/>
  <c r="Q123" i="53"/>
  <c r="Q86" i="53"/>
  <c r="F82" i="53"/>
  <c r="N19" i="53"/>
  <c r="E28" i="53"/>
  <c r="H28" i="53"/>
  <c r="Q125" i="53"/>
  <c r="E35" i="53"/>
  <c r="H41" i="53"/>
  <c r="Q40" i="53"/>
  <c r="K35" i="53"/>
  <c r="J35" i="53"/>
  <c r="K19" i="53"/>
  <c r="Q127" i="53"/>
  <c r="J19" i="53"/>
  <c r="G19" i="53"/>
  <c r="K129" i="53"/>
  <c r="P28" i="53"/>
  <c r="G82" i="53"/>
  <c r="H129" i="53"/>
  <c r="I28" i="53"/>
  <c r="G41" i="53"/>
  <c r="Q47" i="53"/>
  <c r="N66" i="53"/>
  <c r="F66" i="53"/>
  <c r="E103" i="53"/>
  <c r="O41" i="53"/>
  <c r="M19" i="53"/>
  <c r="Q14" i="53"/>
  <c r="N117" i="53"/>
  <c r="F117" i="53"/>
  <c r="Q85" i="53"/>
  <c r="J82" i="53"/>
  <c r="Q54" i="53"/>
  <c r="I66" i="53"/>
  <c r="L117" i="53"/>
  <c r="I103" i="53"/>
  <c r="Q126" i="53"/>
  <c r="G129" i="53"/>
  <c r="O117" i="53"/>
  <c r="N35" i="53"/>
  <c r="Q88" i="53"/>
  <c r="O35" i="53"/>
  <c r="J117" i="53"/>
  <c r="N82" i="53"/>
  <c r="Q65" i="53"/>
  <c r="I35" i="53"/>
  <c r="N28" i="53"/>
  <c r="E19" i="53"/>
  <c r="P129" i="53"/>
  <c r="E129" i="53"/>
  <c r="I129" i="53"/>
  <c r="M129" i="53"/>
  <c r="Q111" i="53"/>
  <c r="Q110" i="53"/>
  <c r="P117" i="53"/>
  <c r="H117" i="53"/>
  <c r="Q116" i="53"/>
  <c r="Q115" i="53"/>
  <c r="Q113" i="53"/>
  <c r="Q112" i="53"/>
  <c r="K117" i="53"/>
  <c r="G117" i="53"/>
  <c r="Q107" i="53"/>
  <c r="Q114" i="53"/>
  <c r="Q97" i="53"/>
  <c r="Q93" i="53"/>
  <c r="Q102" i="53"/>
  <c r="Q100" i="53"/>
  <c r="Q94" i="53"/>
  <c r="N103" i="53"/>
  <c r="J103" i="53"/>
  <c r="Q92" i="53"/>
  <c r="Q101" i="53"/>
  <c r="Q99" i="53"/>
  <c r="Q98" i="53"/>
  <c r="Q96" i="53"/>
  <c r="Q90" i="53"/>
  <c r="P103" i="53"/>
  <c r="H103" i="53"/>
  <c r="Q95" i="53"/>
  <c r="Q91" i="53"/>
  <c r="Q87" i="53"/>
  <c r="H82" i="53"/>
  <c r="Q69" i="53"/>
  <c r="O82" i="53"/>
  <c r="K82" i="53"/>
  <c r="L82" i="53"/>
  <c r="Q79" i="53"/>
  <c r="Q76" i="53"/>
  <c r="E82" i="53"/>
  <c r="I82" i="53"/>
  <c r="Q80" i="53"/>
  <c r="Q78" i="53"/>
  <c r="P82" i="53"/>
  <c r="Q64" i="53"/>
  <c r="Q62" i="53"/>
  <c r="Q55" i="53"/>
  <c r="P66" i="53"/>
  <c r="H66" i="53"/>
  <c r="L66" i="53"/>
  <c r="Q61" i="53"/>
  <c r="Q57" i="53"/>
  <c r="Q52" i="53"/>
  <c r="Q48" i="53"/>
  <c r="Q46" i="53"/>
  <c r="Q45" i="53"/>
  <c r="Q60" i="53"/>
  <c r="Q58" i="53"/>
  <c r="Q50" i="53"/>
  <c r="Q63" i="53"/>
  <c r="Q59" i="53"/>
  <c r="Q53" i="53"/>
  <c r="Q51" i="53"/>
  <c r="Q49" i="53"/>
  <c r="N41" i="53"/>
  <c r="Q39" i="53"/>
  <c r="K41" i="53"/>
  <c r="P41" i="53"/>
  <c r="Q38" i="53"/>
  <c r="J41" i="53"/>
  <c r="Q32" i="53"/>
  <c r="P35" i="53"/>
  <c r="H35" i="53"/>
  <c r="L35" i="53"/>
  <c r="Q34" i="53"/>
  <c r="F28" i="53"/>
  <c r="Q27" i="53"/>
  <c r="Q25" i="53"/>
  <c r="Q23" i="53"/>
  <c r="Q26" i="53"/>
  <c r="O28" i="53"/>
  <c r="Q24" i="53"/>
  <c r="K28" i="53"/>
  <c r="J28" i="53"/>
  <c r="I19" i="53"/>
  <c r="Q17" i="53"/>
  <c r="Q16" i="53"/>
  <c r="Q15" i="53"/>
  <c r="Q12" i="53"/>
  <c r="Q18" i="53"/>
  <c r="O19" i="53"/>
  <c r="P19" i="53"/>
  <c r="H19" i="53"/>
  <c r="F10" i="53"/>
  <c r="G10" i="53" s="1"/>
  <c r="H10" i="53" s="1"/>
  <c r="I10" i="53" s="1"/>
  <c r="J10" i="53" s="1"/>
  <c r="K10" i="53" s="1"/>
  <c r="L10" i="53" s="1"/>
  <c r="M10" i="53" s="1"/>
  <c r="N10" i="53" s="1"/>
  <c r="O10" i="53" s="1"/>
  <c r="P10" i="53" s="1"/>
  <c r="E21" i="53"/>
  <c r="F21" i="53" s="1"/>
  <c r="G21" i="53" s="1"/>
  <c r="H21" i="53" s="1"/>
  <c r="I21" i="53" s="1"/>
  <c r="J21" i="53" s="1"/>
  <c r="K21" i="53" s="1"/>
  <c r="L21" i="53" s="1"/>
  <c r="M21" i="53" s="1"/>
  <c r="N21" i="53" s="1"/>
  <c r="O21" i="53" s="1"/>
  <c r="P21" i="53" s="1"/>
  <c r="M28" i="53"/>
  <c r="L28" i="53"/>
  <c r="Q33" i="53"/>
  <c r="M35" i="53"/>
  <c r="Q31" i="53"/>
  <c r="F41" i="53"/>
  <c r="L41" i="53"/>
  <c r="M41" i="53"/>
  <c r="K66" i="53"/>
  <c r="G66" i="53"/>
  <c r="M66" i="53"/>
  <c r="Q44" i="53"/>
  <c r="Q75" i="53"/>
  <c r="M103" i="53"/>
  <c r="L103" i="53"/>
  <c r="Q109" i="53"/>
  <c r="Q108" i="53"/>
  <c r="M117" i="53"/>
  <c r="Q106" i="53"/>
  <c r="J129" i="53"/>
  <c r="L129" i="53"/>
  <c r="Q122" i="53"/>
  <c r="Q132" i="53"/>
  <c r="Q133" i="53"/>
  <c r="Q120" i="53"/>
  <c r="E117" i="53"/>
  <c r="E66" i="53"/>
  <c r="Q22" i="53"/>
  <c r="Q13" i="53"/>
  <c r="L19" i="53"/>
  <c r="Q11" i="53"/>
  <c r="Q23" i="49"/>
  <c r="Q35" i="53" l="1"/>
  <c r="Q82" i="53"/>
  <c r="Q19" i="53"/>
  <c r="Q117" i="53"/>
  <c r="Q28" i="53"/>
  <c r="Q41" i="53"/>
  <c r="Q66" i="53"/>
  <c r="Q103" i="53"/>
  <c r="Q129" i="53"/>
  <c r="Q101" i="44"/>
  <c r="Q100" i="44"/>
  <c r="B89" i="52" l="1"/>
  <c r="B81" i="52"/>
  <c r="B82" i="52"/>
  <c r="B83" i="52"/>
  <c r="B84" i="52"/>
  <c r="B85" i="52"/>
  <c r="B86" i="52"/>
  <c r="B87" i="52"/>
  <c r="B88" i="52"/>
  <c r="E9" i="49"/>
  <c r="E35" i="49" s="1"/>
  <c r="F35" i="49" s="1"/>
  <c r="G35" i="49" s="1"/>
  <c r="H35" i="49" s="1"/>
  <c r="I35" i="49" s="1"/>
  <c r="J35" i="49" s="1"/>
  <c r="K35" i="49" s="1"/>
  <c r="L35" i="49" s="1"/>
  <c r="M35" i="49" s="1"/>
  <c r="N35" i="49" s="1"/>
  <c r="O35" i="49" s="1"/>
  <c r="P35" i="49" s="1"/>
  <c r="E131" i="44"/>
  <c r="F131" i="44" s="1"/>
  <c r="G131" i="44" s="1"/>
  <c r="H131" i="44" s="1"/>
  <c r="I131" i="44" s="1"/>
  <c r="J131" i="44" s="1"/>
  <c r="K131" i="44" s="1"/>
  <c r="L131" i="44" s="1"/>
  <c r="M131" i="44" s="1"/>
  <c r="N131" i="44" s="1"/>
  <c r="O131" i="44" s="1"/>
  <c r="P131" i="44" s="1"/>
  <c r="E119" i="44"/>
  <c r="F119" i="44" s="1"/>
  <c r="G119" i="44" s="1"/>
  <c r="H119" i="44" s="1"/>
  <c r="I119" i="44" s="1"/>
  <c r="J119" i="44" s="1"/>
  <c r="K119" i="44" s="1"/>
  <c r="L119" i="44" s="1"/>
  <c r="M119" i="44" s="1"/>
  <c r="N119" i="44" s="1"/>
  <c r="O119" i="44" s="1"/>
  <c r="P119" i="44" s="1"/>
  <c r="E105" i="44"/>
  <c r="F105" i="44" s="1"/>
  <c r="G105" i="44" s="1"/>
  <c r="H105" i="44" s="1"/>
  <c r="I105" i="44" s="1"/>
  <c r="J105" i="44" s="1"/>
  <c r="K105" i="44" s="1"/>
  <c r="L105" i="44" s="1"/>
  <c r="M105" i="44" s="1"/>
  <c r="N105" i="44" s="1"/>
  <c r="O105" i="44" s="1"/>
  <c r="P105" i="44" s="1"/>
  <c r="E84" i="44"/>
  <c r="F84" i="44" s="1"/>
  <c r="G84" i="44" s="1"/>
  <c r="H84" i="44" s="1"/>
  <c r="I84" i="44" s="1"/>
  <c r="J84" i="44" s="1"/>
  <c r="K84" i="44" s="1"/>
  <c r="L84" i="44" s="1"/>
  <c r="M84" i="44" s="1"/>
  <c r="N84" i="44" s="1"/>
  <c r="O84" i="44" s="1"/>
  <c r="P84" i="44" s="1"/>
  <c r="E68" i="44"/>
  <c r="F68" i="44" s="1"/>
  <c r="G68" i="44" s="1"/>
  <c r="H68" i="44" s="1"/>
  <c r="I68" i="44" s="1"/>
  <c r="J68" i="44" s="1"/>
  <c r="K68" i="44" s="1"/>
  <c r="L68" i="44" s="1"/>
  <c r="M68" i="44" s="1"/>
  <c r="N68" i="44" s="1"/>
  <c r="O68" i="44" s="1"/>
  <c r="P68" i="44" s="1"/>
  <c r="E43" i="44"/>
  <c r="F43" i="44" s="1"/>
  <c r="G43" i="44" s="1"/>
  <c r="H43" i="44" s="1"/>
  <c r="I43" i="44" s="1"/>
  <c r="J43" i="44" s="1"/>
  <c r="K43" i="44" s="1"/>
  <c r="L43" i="44" s="1"/>
  <c r="M43" i="44" s="1"/>
  <c r="N43" i="44" s="1"/>
  <c r="O43" i="44" s="1"/>
  <c r="P43" i="44" s="1"/>
  <c r="E37" i="44"/>
  <c r="F37" i="44" s="1"/>
  <c r="G37" i="44" s="1"/>
  <c r="H37" i="44" s="1"/>
  <c r="I37" i="44" s="1"/>
  <c r="J37" i="44" s="1"/>
  <c r="K37" i="44" s="1"/>
  <c r="L37" i="44" s="1"/>
  <c r="M37" i="44" s="1"/>
  <c r="N37" i="44" s="1"/>
  <c r="O37" i="44" s="1"/>
  <c r="P37" i="44" s="1"/>
  <c r="E21" i="44"/>
  <c r="F21" i="44" s="1"/>
  <c r="G21" i="44" s="1"/>
  <c r="H21" i="44" s="1"/>
  <c r="I21" i="44" s="1"/>
  <c r="J21" i="44" s="1"/>
  <c r="K21" i="44" s="1"/>
  <c r="L21" i="44" s="1"/>
  <c r="M21" i="44" s="1"/>
  <c r="N21" i="44" s="1"/>
  <c r="O21" i="44" s="1"/>
  <c r="P21" i="44" s="1"/>
  <c r="F10" i="44"/>
  <c r="G10" i="44" s="1"/>
  <c r="H10" i="44" s="1"/>
  <c r="I10" i="44" s="1"/>
  <c r="J10" i="44" s="1"/>
  <c r="K10" i="44" s="1"/>
  <c r="L10" i="44" s="1"/>
  <c r="M10" i="44" s="1"/>
  <c r="N10" i="44" s="1"/>
  <c r="O10" i="44" s="1"/>
  <c r="P10" i="44" s="1"/>
  <c r="F9" i="49" l="1"/>
  <c r="G9" i="49" s="1"/>
  <c r="H9" i="49" s="1"/>
  <c r="I9" i="49" s="1"/>
  <c r="J9" i="49" s="1"/>
  <c r="K9" i="49" s="1"/>
  <c r="L9" i="49" s="1"/>
  <c r="M9" i="49" s="1"/>
  <c r="N9" i="49" s="1"/>
  <c r="O9" i="49" s="1"/>
  <c r="P9" i="49" s="1"/>
  <c r="E22" i="49"/>
  <c r="F22" i="49" s="1"/>
  <c r="G22" i="49" s="1"/>
  <c r="H22" i="49" s="1"/>
  <c r="I22" i="49" s="1"/>
  <c r="J22" i="49" s="1"/>
  <c r="K22" i="49" s="1"/>
  <c r="L22" i="49" s="1"/>
  <c r="M22" i="49" s="1"/>
  <c r="N22" i="49" s="1"/>
  <c r="O22" i="49" s="1"/>
  <c r="P22" i="49" s="1"/>
  <c r="G258" i="52"/>
  <c r="E256" i="52"/>
  <c r="E255" i="52"/>
  <c r="E254" i="52"/>
  <c r="E253" i="52"/>
  <c r="E252" i="52"/>
  <c r="E251" i="52"/>
  <c r="E250" i="52"/>
  <c r="E249" i="52"/>
  <c r="E248" i="52"/>
  <c r="E247" i="52"/>
  <c r="G206" i="52"/>
  <c r="H186" i="52"/>
  <c r="H206" i="52"/>
  <c r="I186" i="52"/>
  <c r="I206" i="52"/>
  <c r="J186" i="52"/>
  <c r="J206" i="52"/>
  <c r="G207" i="52"/>
  <c r="H187" i="52"/>
  <c r="H207" i="52"/>
  <c r="I187" i="52"/>
  <c r="I207" i="52"/>
  <c r="J187" i="52"/>
  <c r="J207" i="52"/>
  <c r="G208" i="52"/>
  <c r="H188" i="52"/>
  <c r="H208" i="52"/>
  <c r="I188" i="52"/>
  <c r="I208" i="52"/>
  <c r="J188" i="52"/>
  <c r="J208" i="52"/>
  <c r="G209" i="52"/>
  <c r="H189" i="52"/>
  <c r="H209" i="52"/>
  <c r="I189" i="52"/>
  <c r="I209" i="52"/>
  <c r="J189" i="52"/>
  <c r="J209" i="52"/>
  <c r="G210" i="52"/>
  <c r="H190" i="52"/>
  <c r="H210" i="52"/>
  <c r="I190" i="52"/>
  <c r="I210" i="52"/>
  <c r="J190" i="52"/>
  <c r="J210" i="52"/>
  <c r="G211" i="52"/>
  <c r="H191" i="52"/>
  <c r="H211" i="52"/>
  <c r="I191" i="52"/>
  <c r="I211" i="52"/>
  <c r="J191" i="52"/>
  <c r="J211" i="52"/>
  <c r="G212" i="52"/>
  <c r="H192" i="52"/>
  <c r="H212" i="52"/>
  <c r="I192" i="52"/>
  <c r="I212" i="52"/>
  <c r="J192" i="52"/>
  <c r="J212" i="52"/>
  <c r="G213" i="52"/>
  <c r="H193" i="52"/>
  <c r="H213" i="52"/>
  <c r="I193" i="52"/>
  <c r="I213" i="52"/>
  <c r="J193" i="52"/>
  <c r="J213" i="52"/>
  <c r="G214" i="52"/>
  <c r="H194" i="52"/>
  <c r="H214" i="52"/>
  <c r="I194" i="52"/>
  <c r="I214" i="52"/>
  <c r="J194" i="52"/>
  <c r="J214" i="52"/>
  <c r="G215" i="52"/>
  <c r="H195" i="52"/>
  <c r="H215" i="52"/>
  <c r="I195" i="52"/>
  <c r="I215" i="52"/>
  <c r="J195" i="52"/>
  <c r="J215" i="52"/>
  <c r="G216" i="52"/>
  <c r="H196" i="52"/>
  <c r="H216" i="52"/>
  <c r="I196" i="52"/>
  <c r="I216" i="52"/>
  <c r="J196" i="52"/>
  <c r="J216" i="52"/>
  <c r="G217" i="52"/>
  <c r="H197" i="52"/>
  <c r="H217" i="52"/>
  <c r="I197" i="52"/>
  <c r="I217" i="52"/>
  <c r="J197" i="52"/>
  <c r="J217" i="52"/>
  <c r="G218" i="52"/>
  <c r="H198" i="52"/>
  <c r="H218" i="52"/>
  <c r="I198" i="52"/>
  <c r="I218" i="52"/>
  <c r="J198" i="52"/>
  <c r="J218" i="52"/>
  <c r="G219" i="52"/>
  <c r="H199" i="52"/>
  <c r="H219" i="52"/>
  <c r="I199" i="52"/>
  <c r="I219" i="52"/>
  <c r="J199" i="52"/>
  <c r="J219" i="52"/>
  <c r="G220" i="52"/>
  <c r="H200" i="52"/>
  <c r="H220" i="52"/>
  <c r="I200" i="52"/>
  <c r="I220" i="52"/>
  <c r="J200" i="52"/>
  <c r="J220" i="52"/>
  <c r="G221" i="52"/>
  <c r="H201" i="52"/>
  <c r="H221" i="52"/>
  <c r="I201" i="52"/>
  <c r="I221" i="52"/>
  <c r="J201" i="52"/>
  <c r="J221" i="52"/>
  <c r="G222" i="52"/>
  <c r="H202" i="52"/>
  <c r="H222" i="52"/>
  <c r="I202" i="52"/>
  <c r="I222" i="52"/>
  <c r="J202" i="52"/>
  <c r="J222" i="52"/>
  <c r="G223" i="52"/>
  <c r="H203" i="52"/>
  <c r="H223" i="52"/>
  <c r="I203" i="52"/>
  <c r="I223" i="52"/>
  <c r="J203" i="52"/>
  <c r="J223" i="52"/>
  <c r="G224" i="52"/>
  <c r="H204" i="52"/>
  <c r="H224" i="52"/>
  <c r="I204" i="52"/>
  <c r="I224" i="52"/>
  <c r="J204" i="52"/>
  <c r="J224" i="52"/>
  <c r="G225" i="52"/>
  <c r="H205" i="52"/>
  <c r="H225" i="52"/>
  <c r="I205" i="52"/>
  <c r="I225" i="52"/>
  <c r="J205" i="52"/>
  <c r="J225" i="52"/>
  <c r="G197" i="52"/>
  <c r="G198" i="52"/>
  <c r="G199" i="52"/>
  <c r="G200" i="52"/>
  <c r="G201" i="52"/>
  <c r="G202" i="52"/>
  <c r="G203" i="52"/>
  <c r="G204" i="52"/>
  <c r="G205" i="52"/>
  <c r="G196" i="52"/>
  <c r="G195" i="52"/>
  <c r="G187" i="52"/>
  <c r="G188" i="52"/>
  <c r="G189" i="52"/>
  <c r="G190" i="52"/>
  <c r="G191" i="52"/>
  <c r="G192" i="52"/>
  <c r="G193" i="52"/>
  <c r="G194" i="52"/>
  <c r="G186" i="52"/>
  <c r="H145" i="52"/>
  <c r="I145" i="52"/>
  <c r="J145" i="52"/>
  <c r="H146" i="52"/>
  <c r="I146" i="52"/>
  <c r="J146" i="52"/>
  <c r="H147" i="52"/>
  <c r="I147" i="52"/>
  <c r="J147" i="52"/>
  <c r="H148" i="52"/>
  <c r="I148" i="52"/>
  <c r="J148" i="52"/>
  <c r="H149" i="52"/>
  <c r="I149" i="52"/>
  <c r="J149" i="52"/>
  <c r="H150" i="52"/>
  <c r="I150" i="52"/>
  <c r="J150" i="52"/>
  <c r="H151" i="52"/>
  <c r="I151" i="52"/>
  <c r="J151" i="52"/>
  <c r="H152" i="52"/>
  <c r="I152" i="52"/>
  <c r="J152" i="52"/>
  <c r="H153" i="52"/>
  <c r="I153" i="52"/>
  <c r="J153" i="52"/>
  <c r="H154" i="52"/>
  <c r="I154" i="52"/>
  <c r="J154" i="52"/>
  <c r="G154" i="52"/>
  <c r="G153" i="52"/>
  <c r="G146" i="52"/>
  <c r="G147" i="52"/>
  <c r="G148" i="52"/>
  <c r="G149" i="52"/>
  <c r="G150" i="52"/>
  <c r="G151" i="52"/>
  <c r="G152" i="52"/>
  <c r="G145" i="52"/>
  <c r="H155" i="52"/>
  <c r="I155" i="52"/>
  <c r="J155" i="52"/>
  <c r="H156" i="52"/>
  <c r="I156" i="52"/>
  <c r="J156" i="52"/>
  <c r="H157" i="52"/>
  <c r="I157" i="52"/>
  <c r="J157" i="52"/>
  <c r="H158" i="52"/>
  <c r="I158" i="52"/>
  <c r="J158" i="52"/>
  <c r="H159" i="52"/>
  <c r="I159" i="52"/>
  <c r="J159" i="52"/>
  <c r="H160" i="52"/>
  <c r="I160" i="52"/>
  <c r="J160" i="52"/>
  <c r="H161" i="52"/>
  <c r="I161" i="52"/>
  <c r="J161" i="52"/>
  <c r="H162" i="52"/>
  <c r="I162" i="52"/>
  <c r="J162" i="52"/>
  <c r="H163" i="52"/>
  <c r="I163" i="52"/>
  <c r="J163" i="52"/>
  <c r="H164" i="52"/>
  <c r="I164" i="52"/>
  <c r="J164" i="52"/>
  <c r="G155" i="52"/>
  <c r="G156" i="52"/>
  <c r="G157" i="52"/>
  <c r="G158" i="52"/>
  <c r="G159" i="52"/>
  <c r="G160" i="52"/>
  <c r="G161" i="52"/>
  <c r="G162" i="52"/>
  <c r="G163" i="52"/>
  <c r="G164" i="52"/>
  <c r="H135" i="52"/>
  <c r="I135" i="52"/>
  <c r="J135" i="52"/>
  <c r="H136" i="52"/>
  <c r="I136" i="52"/>
  <c r="J136" i="52"/>
  <c r="H137" i="52"/>
  <c r="I137" i="52"/>
  <c r="J137" i="52"/>
  <c r="H138" i="52"/>
  <c r="I138" i="52"/>
  <c r="J138" i="52"/>
  <c r="H139" i="52"/>
  <c r="I139" i="52"/>
  <c r="J139" i="52"/>
  <c r="H140" i="52"/>
  <c r="I140" i="52"/>
  <c r="J140" i="52"/>
  <c r="H141" i="52"/>
  <c r="I141" i="52"/>
  <c r="J141" i="52"/>
  <c r="H142" i="52"/>
  <c r="I142" i="52"/>
  <c r="J142" i="52"/>
  <c r="H143" i="52"/>
  <c r="I143" i="52"/>
  <c r="J143" i="52"/>
  <c r="H144" i="52"/>
  <c r="I144" i="52"/>
  <c r="J144" i="52"/>
  <c r="G138" i="52"/>
  <c r="G139" i="52"/>
  <c r="G140" i="52"/>
  <c r="G141" i="52"/>
  <c r="G142" i="52"/>
  <c r="G143" i="52"/>
  <c r="G144" i="52"/>
  <c r="G137" i="52"/>
  <c r="G136" i="52"/>
  <c r="G135" i="52"/>
  <c r="G126" i="52"/>
  <c r="H126" i="52"/>
  <c r="I126" i="52"/>
  <c r="J126" i="52"/>
  <c r="K126" i="52"/>
  <c r="L126" i="52"/>
  <c r="M126" i="52"/>
  <c r="N126" i="52"/>
  <c r="O126" i="52"/>
  <c r="P126" i="52"/>
  <c r="Q126" i="52"/>
  <c r="R126" i="52"/>
  <c r="G127" i="52"/>
  <c r="H127" i="52"/>
  <c r="I127" i="52"/>
  <c r="J127" i="52"/>
  <c r="K127" i="52"/>
  <c r="L127" i="52"/>
  <c r="M127" i="52"/>
  <c r="N127" i="52"/>
  <c r="O127" i="52"/>
  <c r="P127" i="52"/>
  <c r="Q127" i="52"/>
  <c r="R127" i="52"/>
  <c r="G128" i="52"/>
  <c r="H128" i="52"/>
  <c r="I128" i="52"/>
  <c r="J128" i="52"/>
  <c r="K128" i="52"/>
  <c r="L128" i="52"/>
  <c r="M128" i="52"/>
  <c r="N128" i="52"/>
  <c r="O128" i="52"/>
  <c r="P128" i="52"/>
  <c r="Q128" i="52"/>
  <c r="R128" i="52"/>
  <c r="G129" i="52"/>
  <c r="H129" i="52"/>
  <c r="I129" i="52"/>
  <c r="J129" i="52"/>
  <c r="K129" i="52"/>
  <c r="L129" i="52"/>
  <c r="M129" i="52"/>
  <c r="N129" i="52"/>
  <c r="O129" i="52"/>
  <c r="P129" i="52"/>
  <c r="Q129" i="52"/>
  <c r="R129" i="52"/>
  <c r="G130" i="52"/>
  <c r="H130" i="52"/>
  <c r="I130" i="52"/>
  <c r="J130" i="52"/>
  <c r="K130" i="52"/>
  <c r="L130" i="52"/>
  <c r="M130" i="52"/>
  <c r="N130" i="52"/>
  <c r="O130" i="52"/>
  <c r="P130" i="52"/>
  <c r="Q130" i="52"/>
  <c r="R130" i="52"/>
  <c r="G131" i="52"/>
  <c r="H131" i="52"/>
  <c r="I131" i="52"/>
  <c r="J131" i="52"/>
  <c r="K131" i="52"/>
  <c r="L131" i="52"/>
  <c r="M131" i="52"/>
  <c r="N131" i="52"/>
  <c r="O131" i="52"/>
  <c r="P131" i="52"/>
  <c r="Q131" i="52"/>
  <c r="R131" i="52"/>
  <c r="G132" i="52"/>
  <c r="H132" i="52"/>
  <c r="I132" i="52"/>
  <c r="J132" i="52"/>
  <c r="K132" i="52"/>
  <c r="L132" i="52"/>
  <c r="M132" i="52"/>
  <c r="N132" i="52"/>
  <c r="O132" i="52"/>
  <c r="P132" i="52"/>
  <c r="Q132" i="52"/>
  <c r="R132" i="52"/>
  <c r="G133" i="52"/>
  <c r="H133" i="52"/>
  <c r="I133" i="52"/>
  <c r="J133" i="52"/>
  <c r="K133" i="52"/>
  <c r="L133" i="52"/>
  <c r="M133" i="52"/>
  <c r="N133" i="52"/>
  <c r="O133" i="52"/>
  <c r="P133" i="52"/>
  <c r="Q133" i="52"/>
  <c r="R133" i="52"/>
  <c r="G134" i="52"/>
  <c r="H134" i="52"/>
  <c r="I134" i="52"/>
  <c r="J134" i="52"/>
  <c r="K134" i="52"/>
  <c r="L134" i="52"/>
  <c r="M134" i="52"/>
  <c r="N134" i="52"/>
  <c r="O134" i="52"/>
  <c r="P134" i="52"/>
  <c r="Q134" i="52"/>
  <c r="R134" i="52"/>
  <c r="H125" i="52"/>
  <c r="I125" i="52"/>
  <c r="J125" i="52"/>
  <c r="K125" i="52"/>
  <c r="L125" i="52"/>
  <c r="M125" i="52"/>
  <c r="N125" i="52"/>
  <c r="O125" i="52"/>
  <c r="P125" i="52"/>
  <c r="Q125" i="52"/>
  <c r="R125" i="52"/>
  <c r="G125" i="52"/>
  <c r="G116" i="52"/>
  <c r="H116" i="52"/>
  <c r="I116" i="52"/>
  <c r="J116" i="52"/>
  <c r="K116" i="52"/>
  <c r="L116" i="52"/>
  <c r="M116" i="52"/>
  <c r="N116" i="52"/>
  <c r="O116" i="52"/>
  <c r="P116" i="52"/>
  <c r="Q116" i="52"/>
  <c r="R116" i="52"/>
  <c r="G117" i="52"/>
  <c r="H117" i="52"/>
  <c r="I117" i="52"/>
  <c r="J117" i="52"/>
  <c r="K117" i="52"/>
  <c r="L117" i="52"/>
  <c r="M117" i="52"/>
  <c r="N117" i="52"/>
  <c r="O117" i="52"/>
  <c r="P117" i="52"/>
  <c r="Q117" i="52"/>
  <c r="R117" i="52"/>
  <c r="G118" i="52"/>
  <c r="H118" i="52"/>
  <c r="I118" i="52"/>
  <c r="J118" i="52"/>
  <c r="K118" i="52"/>
  <c r="L118" i="52"/>
  <c r="M118" i="52"/>
  <c r="N118" i="52"/>
  <c r="O118" i="52"/>
  <c r="P118" i="52"/>
  <c r="Q118" i="52"/>
  <c r="R118" i="52"/>
  <c r="G119" i="52"/>
  <c r="H119" i="52"/>
  <c r="I119" i="52"/>
  <c r="J119" i="52"/>
  <c r="K119" i="52"/>
  <c r="L119" i="52"/>
  <c r="M119" i="52"/>
  <c r="N119" i="52"/>
  <c r="O119" i="52"/>
  <c r="P119" i="52"/>
  <c r="Q119" i="52"/>
  <c r="R119" i="52"/>
  <c r="G120" i="52"/>
  <c r="H120" i="52"/>
  <c r="I120" i="52"/>
  <c r="J120" i="52"/>
  <c r="K120" i="52"/>
  <c r="L120" i="52"/>
  <c r="M120" i="52"/>
  <c r="N120" i="52"/>
  <c r="O120" i="52"/>
  <c r="P120" i="52"/>
  <c r="Q120" i="52"/>
  <c r="R120" i="52"/>
  <c r="G121" i="52"/>
  <c r="H121" i="52"/>
  <c r="I121" i="52"/>
  <c r="J121" i="52"/>
  <c r="K121" i="52"/>
  <c r="L121" i="52"/>
  <c r="M121" i="52"/>
  <c r="N121" i="52"/>
  <c r="O121" i="52"/>
  <c r="P121" i="52"/>
  <c r="Q121" i="52"/>
  <c r="R121" i="52"/>
  <c r="G122" i="52"/>
  <c r="H122" i="52"/>
  <c r="I122" i="52"/>
  <c r="J122" i="52"/>
  <c r="K122" i="52"/>
  <c r="L122" i="52"/>
  <c r="M122" i="52"/>
  <c r="N122" i="52"/>
  <c r="O122" i="52"/>
  <c r="P122" i="52"/>
  <c r="Q122" i="52"/>
  <c r="R122" i="52"/>
  <c r="G123" i="52"/>
  <c r="H123" i="52"/>
  <c r="I123" i="52"/>
  <c r="J123" i="52"/>
  <c r="K123" i="52"/>
  <c r="L123" i="52"/>
  <c r="M123" i="52"/>
  <c r="N123" i="52"/>
  <c r="O123" i="52"/>
  <c r="P123" i="52"/>
  <c r="Q123" i="52"/>
  <c r="R123" i="52"/>
  <c r="G124" i="52"/>
  <c r="H124" i="52"/>
  <c r="I124" i="52"/>
  <c r="J124" i="52"/>
  <c r="K124" i="52"/>
  <c r="L124" i="52"/>
  <c r="M124" i="52"/>
  <c r="N124" i="52"/>
  <c r="O124" i="52"/>
  <c r="P124" i="52"/>
  <c r="Q124" i="52"/>
  <c r="R124" i="52"/>
  <c r="H115" i="52"/>
  <c r="I115" i="52"/>
  <c r="J115" i="52"/>
  <c r="K115" i="52"/>
  <c r="L115" i="52"/>
  <c r="M115" i="52"/>
  <c r="N115" i="52"/>
  <c r="O115" i="52"/>
  <c r="P115" i="52"/>
  <c r="Q115" i="52"/>
  <c r="R115" i="52"/>
  <c r="G115" i="52"/>
  <c r="G43" i="52"/>
  <c r="H43" i="52"/>
  <c r="I43" i="52"/>
  <c r="J43" i="52"/>
  <c r="K43" i="52"/>
  <c r="L43" i="52"/>
  <c r="M43" i="52"/>
  <c r="N43" i="52"/>
  <c r="O43" i="52"/>
  <c r="P43" i="52"/>
  <c r="Q43" i="52"/>
  <c r="R43" i="52"/>
  <c r="G44" i="52"/>
  <c r="H44" i="52"/>
  <c r="I44" i="52"/>
  <c r="J44" i="52"/>
  <c r="K44" i="52"/>
  <c r="L44" i="52"/>
  <c r="M44" i="52"/>
  <c r="N44" i="52"/>
  <c r="O44" i="52"/>
  <c r="P44" i="52"/>
  <c r="Q44" i="52"/>
  <c r="R44" i="52"/>
  <c r="G45" i="52"/>
  <c r="H45" i="52"/>
  <c r="I45" i="52"/>
  <c r="J45" i="52"/>
  <c r="K45" i="52"/>
  <c r="L45" i="52"/>
  <c r="M45" i="52"/>
  <c r="N45" i="52"/>
  <c r="O45" i="52"/>
  <c r="P45" i="52"/>
  <c r="Q45" i="52"/>
  <c r="R45" i="52"/>
  <c r="G46" i="52"/>
  <c r="H46" i="52"/>
  <c r="I46" i="52"/>
  <c r="J46" i="52"/>
  <c r="K46" i="52"/>
  <c r="L46" i="52"/>
  <c r="M46" i="52"/>
  <c r="N46" i="52"/>
  <c r="O46" i="52"/>
  <c r="P46" i="52"/>
  <c r="Q46" i="52"/>
  <c r="R46" i="52"/>
  <c r="G47" i="52"/>
  <c r="H47" i="52"/>
  <c r="I47" i="52"/>
  <c r="J47" i="52"/>
  <c r="K47" i="52"/>
  <c r="L47" i="52"/>
  <c r="M47" i="52"/>
  <c r="N47" i="52"/>
  <c r="O47" i="52"/>
  <c r="P47" i="52"/>
  <c r="Q47" i="52"/>
  <c r="R47" i="52"/>
  <c r="G48" i="52"/>
  <c r="H48" i="52"/>
  <c r="I48" i="52"/>
  <c r="J48" i="52"/>
  <c r="K48" i="52"/>
  <c r="L48" i="52"/>
  <c r="M48" i="52"/>
  <c r="N48" i="52"/>
  <c r="O48" i="52"/>
  <c r="P48" i="52"/>
  <c r="Q48" i="52"/>
  <c r="R48" i="52"/>
  <c r="G49" i="52"/>
  <c r="H49" i="52"/>
  <c r="I49" i="52"/>
  <c r="J49" i="52"/>
  <c r="K49" i="52"/>
  <c r="L49" i="52"/>
  <c r="M49" i="52"/>
  <c r="N49" i="52"/>
  <c r="O49" i="52"/>
  <c r="P49" i="52"/>
  <c r="Q49" i="52"/>
  <c r="R49" i="52"/>
  <c r="G50" i="52"/>
  <c r="H50" i="52"/>
  <c r="I50" i="52"/>
  <c r="J50" i="52"/>
  <c r="K50" i="52"/>
  <c r="L50" i="52"/>
  <c r="M50" i="52"/>
  <c r="N50" i="52"/>
  <c r="O50" i="52"/>
  <c r="P50" i="52"/>
  <c r="Q50" i="52"/>
  <c r="R50" i="52"/>
  <c r="G51" i="52"/>
  <c r="H51" i="52"/>
  <c r="I51" i="52"/>
  <c r="J51" i="52"/>
  <c r="K51" i="52"/>
  <c r="L51" i="52"/>
  <c r="M51" i="52"/>
  <c r="N51" i="52"/>
  <c r="O51" i="52"/>
  <c r="P51" i="52"/>
  <c r="Q51" i="52"/>
  <c r="R51" i="52"/>
  <c r="G52" i="52"/>
  <c r="H52" i="52"/>
  <c r="I52" i="52"/>
  <c r="J52" i="52"/>
  <c r="K52" i="52"/>
  <c r="L52" i="52"/>
  <c r="M52" i="52"/>
  <c r="N52" i="52"/>
  <c r="O52" i="52"/>
  <c r="P52" i="52"/>
  <c r="Q52" i="52"/>
  <c r="R52" i="52"/>
  <c r="G53" i="52"/>
  <c r="H53" i="52"/>
  <c r="I53" i="52"/>
  <c r="J53" i="52"/>
  <c r="K53" i="52"/>
  <c r="L53" i="52"/>
  <c r="M53" i="52"/>
  <c r="N53" i="52"/>
  <c r="O53" i="52"/>
  <c r="P53" i="52"/>
  <c r="Q53" i="52"/>
  <c r="R53" i="52"/>
  <c r="G54" i="52"/>
  <c r="H54" i="52"/>
  <c r="I54" i="52"/>
  <c r="J54" i="52"/>
  <c r="K54" i="52"/>
  <c r="L54" i="52"/>
  <c r="M54" i="52"/>
  <c r="N54" i="52"/>
  <c r="O54" i="52"/>
  <c r="P54" i="52"/>
  <c r="Q54" i="52"/>
  <c r="R54" i="52"/>
  <c r="G55" i="52"/>
  <c r="H55" i="52"/>
  <c r="I55" i="52"/>
  <c r="J55" i="52"/>
  <c r="K55" i="52"/>
  <c r="L55" i="52"/>
  <c r="M55" i="52"/>
  <c r="N55" i="52"/>
  <c r="O55" i="52"/>
  <c r="P55" i="52"/>
  <c r="Q55" i="52"/>
  <c r="R55" i="52"/>
  <c r="G56" i="52"/>
  <c r="H56" i="52"/>
  <c r="I56" i="52"/>
  <c r="J56" i="52"/>
  <c r="K56" i="52"/>
  <c r="L56" i="52"/>
  <c r="M56" i="52"/>
  <c r="N56" i="52"/>
  <c r="O56" i="52"/>
  <c r="P56" i="52"/>
  <c r="Q56" i="52"/>
  <c r="R56" i="52"/>
  <c r="G57" i="52"/>
  <c r="H57" i="52"/>
  <c r="I57" i="52"/>
  <c r="J57" i="52"/>
  <c r="K57" i="52"/>
  <c r="L57" i="52"/>
  <c r="M57" i="52"/>
  <c r="N57" i="52"/>
  <c r="O57" i="52"/>
  <c r="P57" i="52"/>
  <c r="Q57" i="52"/>
  <c r="R57" i="52"/>
  <c r="G58" i="52"/>
  <c r="H58" i="52"/>
  <c r="I58" i="52"/>
  <c r="J58" i="52"/>
  <c r="K58" i="52"/>
  <c r="L58" i="52"/>
  <c r="M58" i="52"/>
  <c r="N58" i="52"/>
  <c r="O58" i="52"/>
  <c r="P58" i="52"/>
  <c r="Q58" i="52"/>
  <c r="R58" i="52"/>
  <c r="G59" i="52"/>
  <c r="H59" i="52"/>
  <c r="I59" i="52"/>
  <c r="J59" i="52"/>
  <c r="K59" i="52"/>
  <c r="L59" i="52"/>
  <c r="M59" i="52"/>
  <c r="N59" i="52"/>
  <c r="O59" i="52"/>
  <c r="P59" i="52"/>
  <c r="Q59" i="52"/>
  <c r="R59" i="52"/>
  <c r="G60" i="52"/>
  <c r="H60" i="52"/>
  <c r="I60" i="52"/>
  <c r="J60" i="52"/>
  <c r="K60" i="52"/>
  <c r="L60" i="52"/>
  <c r="M60" i="52"/>
  <c r="N60" i="52"/>
  <c r="O60" i="52"/>
  <c r="P60" i="52"/>
  <c r="Q60" i="52"/>
  <c r="R60" i="52"/>
  <c r="G61" i="52"/>
  <c r="H61" i="52"/>
  <c r="I61" i="52"/>
  <c r="J61" i="52"/>
  <c r="K61" i="52"/>
  <c r="L61" i="52"/>
  <c r="M61" i="52"/>
  <c r="N61" i="52"/>
  <c r="O61" i="52"/>
  <c r="P61" i="52"/>
  <c r="Q61" i="52"/>
  <c r="R61" i="52"/>
  <c r="G62" i="52"/>
  <c r="H62" i="52"/>
  <c r="I62" i="52"/>
  <c r="J62" i="52"/>
  <c r="K62" i="52"/>
  <c r="L62" i="52"/>
  <c r="M62" i="52"/>
  <c r="N62" i="52"/>
  <c r="O62" i="52"/>
  <c r="P62" i="52"/>
  <c r="Q62" i="52"/>
  <c r="R62" i="52"/>
  <c r="G63" i="52"/>
  <c r="H63" i="52"/>
  <c r="I63" i="52"/>
  <c r="J63" i="52"/>
  <c r="K63" i="52"/>
  <c r="L63" i="52"/>
  <c r="M63" i="52"/>
  <c r="N63" i="52"/>
  <c r="O63" i="52"/>
  <c r="P63" i="52"/>
  <c r="Q63" i="52"/>
  <c r="R63" i="52"/>
  <c r="H42" i="52"/>
  <c r="I42" i="52"/>
  <c r="J42" i="52"/>
  <c r="K42" i="52"/>
  <c r="L42" i="52"/>
  <c r="M42" i="52"/>
  <c r="N42" i="52"/>
  <c r="O42" i="52"/>
  <c r="P42" i="52"/>
  <c r="Q42" i="52"/>
  <c r="R42" i="52"/>
  <c r="G42" i="52"/>
  <c r="G40" i="52"/>
  <c r="H40" i="52"/>
  <c r="I40" i="52"/>
  <c r="J40" i="52"/>
  <c r="K40" i="52"/>
  <c r="L40" i="52"/>
  <c r="M40" i="52"/>
  <c r="N40" i="52"/>
  <c r="O40" i="52"/>
  <c r="P40" i="52"/>
  <c r="Q40" i="52"/>
  <c r="R40" i="52"/>
  <c r="G41" i="52"/>
  <c r="H41" i="52"/>
  <c r="I41" i="52"/>
  <c r="J41" i="52"/>
  <c r="K41" i="52"/>
  <c r="L41" i="52"/>
  <c r="M41" i="52"/>
  <c r="N41" i="52"/>
  <c r="O41" i="52"/>
  <c r="P41" i="52"/>
  <c r="Q41" i="52"/>
  <c r="R41" i="52"/>
  <c r="H39" i="52"/>
  <c r="I39" i="52"/>
  <c r="J39" i="52"/>
  <c r="K39" i="52"/>
  <c r="L39" i="52"/>
  <c r="M39" i="52"/>
  <c r="N39" i="52"/>
  <c r="O39" i="52"/>
  <c r="P39" i="52"/>
  <c r="Q39" i="52"/>
  <c r="R39" i="52"/>
  <c r="G39" i="52"/>
  <c r="H35" i="52"/>
  <c r="I35" i="52"/>
  <c r="J35" i="52"/>
  <c r="K35" i="52"/>
  <c r="L35" i="52"/>
  <c r="M35" i="52"/>
  <c r="N35" i="52"/>
  <c r="O35" i="52"/>
  <c r="P35" i="52"/>
  <c r="Q35" i="52"/>
  <c r="R35" i="52"/>
  <c r="H36" i="52"/>
  <c r="I36" i="52"/>
  <c r="J36" i="52"/>
  <c r="K36" i="52"/>
  <c r="L36" i="52"/>
  <c r="M36" i="52"/>
  <c r="N36" i="52"/>
  <c r="O36" i="52"/>
  <c r="P36" i="52"/>
  <c r="Q36" i="52"/>
  <c r="R36" i="52"/>
  <c r="H37" i="52"/>
  <c r="I37" i="52"/>
  <c r="J37" i="52"/>
  <c r="K37" i="52"/>
  <c r="L37" i="52"/>
  <c r="M37" i="52"/>
  <c r="N37" i="52"/>
  <c r="O37" i="52"/>
  <c r="P37" i="52"/>
  <c r="Q37" i="52"/>
  <c r="R37" i="52"/>
  <c r="H38" i="52"/>
  <c r="I38" i="52"/>
  <c r="J38" i="52"/>
  <c r="K38" i="52"/>
  <c r="L38" i="52"/>
  <c r="M38" i="52"/>
  <c r="N38" i="52"/>
  <c r="O38" i="52"/>
  <c r="P38" i="52"/>
  <c r="Q38" i="52"/>
  <c r="R38" i="52"/>
  <c r="G36" i="52"/>
  <c r="G37" i="52"/>
  <c r="G38" i="52"/>
  <c r="H29" i="52"/>
  <c r="I29" i="52"/>
  <c r="J29" i="52"/>
  <c r="K29" i="52"/>
  <c r="L29" i="52"/>
  <c r="M29" i="52"/>
  <c r="N29" i="52"/>
  <c r="O29" i="52"/>
  <c r="P29" i="52"/>
  <c r="Q29" i="52"/>
  <c r="R29" i="52"/>
  <c r="H30" i="52"/>
  <c r="I30" i="52"/>
  <c r="J30" i="52"/>
  <c r="K30" i="52"/>
  <c r="L30" i="52"/>
  <c r="M30" i="52"/>
  <c r="N30" i="52"/>
  <c r="O30" i="52"/>
  <c r="P30" i="52"/>
  <c r="Q30" i="52"/>
  <c r="R30" i="52"/>
  <c r="H31" i="52"/>
  <c r="I31" i="52"/>
  <c r="J31" i="52"/>
  <c r="K31" i="52"/>
  <c r="L31" i="52"/>
  <c r="M31" i="52"/>
  <c r="N31" i="52"/>
  <c r="O31" i="52"/>
  <c r="P31" i="52"/>
  <c r="Q31" i="52"/>
  <c r="R31" i="52"/>
  <c r="H32" i="52"/>
  <c r="I32" i="52"/>
  <c r="J32" i="52"/>
  <c r="K32" i="52"/>
  <c r="L32" i="52"/>
  <c r="M32" i="52"/>
  <c r="N32" i="52"/>
  <c r="O32" i="52"/>
  <c r="P32" i="52"/>
  <c r="Q32" i="52"/>
  <c r="R32" i="52"/>
  <c r="H33" i="52"/>
  <c r="I33" i="52"/>
  <c r="J33" i="52"/>
  <c r="K33" i="52"/>
  <c r="L33" i="52"/>
  <c r="M33" i="52"/>
  <c r="N33" i="52"/>
  <c r="O33" i="52"/>
  <c r="P33" i="52"/>
  <c r="Q33" i="52"/>
  <c r="R33" i="52"/>
  <c r="H34" i="52"/>
  <c r="I34" i="52"/>
  <c r="J34" i="52"/>
  <c r="K34" i="52"/>
  <c r="L34" i="52"/>
  <c r="M34" i="52"/>
  <c r="N34" i="52"/>
  <c r="O34" i="52"/>
  <c r="P34" i="52"/>
  <c r="Q34" i="52"/>
  <c r="R34" i="52"/>
  <c r="G30" i="52"/>
  <c r="G31" i="52"/>
  <c r="G32" i="52"/>
  <c r="G33" i="52"/>
  <c r="G34" i="52"/>
  <c r="G35" i="52"/>
  <c r="G29" i="52"/>
  <c r="G22" i="52"/>
  <c r="H22" i="52"/>
  <c r="I22" i="52"/>
  <c r="J22" i="52"/>
  <c r="K22" i="52"/>
  <c r="L22" i="52"/>
  <c r="M22" i="52"/>
  <c r="N22" i="52"/>
  <c r="O22" i="52"/>
  <c r="P22" i="52"/>
  <c r="Q22" i="52"/>
  <c r="R22" i="52"/>
  <c r="G23" i="52"/>
  <c r="H23" i="52"/>
  <c r="I23" i="52"/>
  <c r="J23" i="52"/>
  <c r="K23" i="52"/>
  <c r="L23" i="52"/>
  <c r="M23" i="52"/>
  <c r="N23" i="52"/>
  <c r="O23" i="52"/>
  <c r="P23" i="52"/>
  <c r="Q23" i="52"/>
  <c r="R23" i="52"/>
  <c r="G24" i="52"/>
  <c r="H24" i="52"/>
  <c r="I24" i="52"/>
  <c r="J24" i="52"/>
  <c r="K24" i="52"/>
  <c r="L24" i="52"/>
  <c r="M24" i="52"/>
  <c r="N24" i="52"/>
  <c r="O24" i="52"/>
  <c r="P24" i="52"/>
  <c r="Q24" i="52"/>
  <c r="R24" i="52"/>
  <c r="G25" i="52"/>
  <c r="H25" i="52"/>
  <c r="I25" i="52"/>
  <c r="J25" i="52"/>
  <c r="K25" i="52"/>
  <c r="L25" i="52"/>
  <c r="M25" i="52"/>
  <c r="N25" i="52"/>
  <c r="O25" i="52"/>
  <c r="P25" i="52"/>
  <c r="Q25" i="52"/>
  <c r="R25" i="52"/>
  <c r="G26" i="52"/>
  <c r="H26" i="52"/>
  <c r="I26" i="52"/>
  <c r="J26" i="52"/>
  <c r="K26" i="52"/>
  <c r="L26" i="52"/>
  <c r="M26" i="52"/>
  <c r="N26" i="52"/>
  <c r="O26" i="52"/>
  <c r="P26" i="52"/>
  <c r="Q26" i="52"/>
  <c r="R26" i="52"/>
  <c r="G27" i="52"/>
  <c r="H27" i="52"/>
  <c r="I27" i="52"/>
  <c r="J27" i="52"/>
  <c r="K27" i="52"/>
  <c r="L27" i="52"/>
  <c r="M27" i="52"/>
  <c r="N27" i="52"/>
  <c r="O27" i="52"/>
  <c r="P27" i="52"/>
  <c r="Q27" i="52"/>
  <c r="R27" i="52"/>
  <c r="G28" i="52"/>
  <c r="H28" i="52"/>
  <c r="I28" i="52"/>
  <c r="J28" i="52"/>
  <c r="K28" i="52"/>
  <c r="L28" i="52"/>
  <c r="M28" i="52"/>
  <c r="N28" i="52"/>
  <c r="O28" i="52"/>
  <c r="P28" i="52"/>
  <c r="Q28" i="52"/>
  <c r="R28" i="52"/>
  <c r="H21" i="52"/>
  <c r="I21" i="52"/>
  <c r="J21" i="52"/>
  <c r="K21" i="52"/>
  <c r="L21" i="52"/>
  <c r="M21" i="52"/>
  <c r="N21" i="52"/>
  <c r="O21" i="52"/>
  <c r="P21" i="52"/>
  <c r="Q21" i="52"/>
  <c r="R21" i="52"/>
  <c r="G21" i="52"/>
  <c r="C9" i="52"/>
  <c r="B11" i="52" s="1"/>
  <c r="E1" i="52"/>
  <c r="B258" i="52"/>
  <c r="B256" i="52"/>
  <c r="B255" i="52"/>
  <c r="B254" i="52"/>
  <c r="B253" i="52"/>
  <c r="B252" i="52"/>
  <c r="B251" i="52"/>
  <c r="B250" i="52"/>
  <c r="B249" i="52"/>
  <c r="B248" i="52"/>
  <c r="B247" i="52"/>
  <c r="B245" i="52"/>
  <c r="B244" i="52"/>
  <c r="B243" i="52"/>
  <c r="B242" i="52"/>
  <c r="B241" i="52"/>
  <c r="B240" i="52"/>
  <c r="B239" i="52"/>
  <c r="B238" i="52"/>
  <c r="B237" i="52"/>
  <c r="B236" i="52"/>
  <c r="B235" i="52"/>
  <c r="B234" i="52"/>
  <c r="B233" i="52"/>
  <c r="B232" i="52"/>
  <c r="B231" i="52"/>
  <c r="B230" i="52"/>
  <c r="B229" i="52"/>
  <c r="B228" i="52"/>
  <c r="B227" i="52"/>
  <c r="B226" i="52"/>
  <c r="B225" i="52"/>
  <c r="B224" i="52"/>
  <c r="B223" i="52"/>
  <c r="B222" i="52"/>
  <c r="B221" i="52"/>
  <c r="B220" i="52"/>
  <c r="B219" i="52"/>
  <c r="B218" i="52"/>
  <c r="B217" i="52"/>
  <c r="B216" i="52"/>
  <c r="B215" i="52"/>
  <c r="B214" i="52"/>
  <c r="B213" i="52"/>
  <c r="B212" i="52"/>
  <c r="B211" i="52"/>
  <c r="B210" i="52"/>
  <c r="B209" i="52"/>
  <c r="B208" i="52"/>
  <c r="B207" i="52"/>
  <c r="B206" i="52"/>
  <c r="B205" i="52"/>
  <c r="B204" i="52"/>
  <c r="B203" i="52"/>
  <c r="B202" i="52"/>
  <c r="B201" i="52"/>
  <c r="B200" i="52"/>
  <c r="B199" i="52"/>
  <c r="B198" i="52"/>
  <c r="B197" i="52"/>
  <c r="B196" i="52"/>
  <c r="B195" i="52"/>
  <c r="B194" i="52"/>
  <c r="B193" i="52"/>
  <c r="B192" i="52"/>
  <c r="B191" i="52"/>
  <c r="B190" i="52"/>
  <c r="B189" i="52"/>
  <c r="B188" i="52"/>
  <c r="B187" i="52"/>
  <c r="B186" i="52"/>
  <c r="B184" i="52"/>
  <c r="B183" i="52"/>
  <c r="B182" i="52"/>
  <c r="B181" i="52"/>
  <c r="B180" i="52"/>
  <c r="B179" i="52"/>
  <c r="B178" i="52"/>
  <c r="B177" i="52"/>
  <c r="B176" i="52"/>
  <c r="B175" i="52"/>
  <c r="B174" i="52"/>
  <c r="B173" i="52"/>
  <c r="B172" i="52"/>
  <c r="B171" i="52"/>
  <c r="B170" i="52"/>
  <c r="B169" i="52"/>
  <c r="B168" i="52"/>
  <c r="B167" i="52"/>
  <c r="B166" i="52"/>
  <c r="B165" i="52"/>
  <c r="B164" i="52"/>
  <c r="B163" i="52"/>
  <c r="B162" i="52"/>
  <c r="B161" i="52"/>
  <c r="B160" i="52"/>
  <c r="B159" i="52"/>
  <c r="B158" i="52"/>
  <c r="B157" i="52"/>
  <c r="B156" i="52"/>
  <c r="B155" i="52"/>
  <c r="B154" i="52"/>
  <c r="B153" i="52"/>
  <c r="B152" i="52"/>
  <c r="B151" i="52"/>
  <c r="B150" i="52"/>
  <c r="B149" i="52"/>
  <c r="B148" i="52"/>
  <c r="B147" i="52"/>
  <c r="B146" i="52"/>
  <c r="B145" i="52"/>
  <c r="B144" i="52"/>
  <c r="B143" i="52"/>
  <c r="B142" i="52"/>
  <c r="B141" i="52"/>
  <c r="B140" i="52"/>
  <c r="B139" i="52"/>
  <c r="B138" i="52"/>
  <c r="B137" i="52"/>
  <c r="B136" i="52"/>
  <c r="B135" i="52"/>
  <c r="B134" i="52"/>
  <c r="B133" i="52"/>
  <c r="B132" i="52"/>
  <c r="B131" i="52"/>
  <c r="B130" i="52"/>
  <c r="B129" i="52"/>
  <c r="B128" i="52"/>
  <c r="B127" i="52"/>
  <c r="B126" i="52"/>
  <c r="B125" i="52"/>
  <c r="B124" i="52"/>
  <c r="B123" i="52"/>
  <c r="B122" i="52"/>
  <c r="B121" i="52"/>
  <c r="B120" i="52"/>
  <c r="B119" i="52"/>
  <c r="B118" i="52"/>
  <c r="B117" i="52"/>
  <c r="B116" i="52"/>
  <c r="B115" i="52"/>
  <c r="B111" i="52"/>
  <c r="B110" i="52"/>
  <c r="B109" i="52"/>
  <c r="B108" i="52"/>
  <c r="B107" i="52"/>
  <c r="B106" i="52"/>
  <c r="B105" i="52"/>
  <c r="B104" i="52"/>
  <c r="B103" i="52"/>
  <c r="B102" i="52"/>
  <c r="B101" i="52"/>
  <c r="B100" i="52"/>
  <c r="B99" i="52"/>
  <c r="B98" i="52"/>
  <c r="B97" i="52"/>
  <c r="B96" i="52"/>
  <c r="B95" i="52"/>
  <c r="B94" i="52"/>
  <c r="B93" i="52"/>
  <c r="B92" i="52"/>
  <c r="B91" i="52"/>
  <c r="B90" i="52"/>
  <c r="B80" i="52"/>
  <c r="B79" i="52"/>
  <c r="B78" i="52"/>
  <c r="B77" i="52"/>
  <c r="B76" i="52"/>
  <c r="B75" i="52"/>
  <c r="B74" i="52"/>
  <c r="B73" i="52"/>
  <c r="B72" i="52"/>
  <c r="B71" i="52"/>
  <c r="B70" i="52"/>
  <c r="B69" i="52"/>
  <c r="B68" i="52"/>
  <c r="B67" i="52"/>
  <c r="B66" i="52"/>
  <c r="B65" i="52"/>
  <c r="B64" i="52"/>
  <c r="B63"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8" i="52"/>
  <c r="B7" i="52"/>
  <c r="I75" i="51"/>
  <c r="I184" i="52" s="1"/>
  <c r="I245" i="52" s="1"/>
  <c r="H75" i="51"/>
  <c r="H184" i="52" s="1"/>
  <c r="H245" i="52" s="1"/>
  <c r="K74" i="51"/>
  <c r="J75" i="51"/>
  <c r="J184" i="52" s="1"/>
  <c r="J245" i="52" s="1"/>
  <c r="G75" i="51"/>
  <c r="G184" i="52" s="1"/>
  <c r="G245" i="52" s="1"/>
  <c r="H72" i="51"/>
  <c r="H183" i="52" s="1"/>
  <c r="H244" i="52" s="1"/>
  <c r="G72" i="51"/>
  <c r="G183" i="52" s="1"/>
  <c r="G244" i="52" s="1"/>
  <c r="K71" i="51"/>
  <c r="J72" i="51"/>
  <c r="J183" i="52" s="1"/>
  <c r="J244" i="52" s="1"/>
  <c r="I72" i="51"/>
  <c r="I183" i="52" s="1"/>
  <c r="I244" i="52" s="1"/>
  <c r="K70" i="51"/>
  <c r="J69" i="51"/>
  <c r="J182" i="52" s="1"/>
  <c r="J243" i="52" s="1"/>
  <c r="G69" i="51"/>
  <c r="G182" i="52" s="1"/>
  <c r="G243" i="52" s="1"/>
  <c r="K68" i="51"/>
  <c r="I69" i="51"/>
  <c r="I182" i="52" s="1"/>
  <c r="I243" i="52" s="1"/>
  <c r="H69" i="51"/>
  <c r="H182" i="52" s="1"/>
  <c r="H243" i="52" s="1"/>
  <c r="K67" i="51"/>
  <c r="J66" i="51"/>
  <c r="J181" i="52" s="1"/>
  <c r="J242" i="52" s="1"/>
  <c r="I66" i="51"/>
  <c r="I181" i="52" s="1"/>
  <c r="I242" i="52" s="1"/>
  <c r="K65" i="51"/>
  <c r="H66" i="51"/>
  <c r="H181" i="52" s="1"/>
  <c r="H242" i="52" s="1"/>
  <c r="G66" i="51"/>
  <c r="G181" i="52" s="1"/>
  <c r="G242" i="52" s="1"/>
  <c r="I63" i="51"/>
  <c r="I180" i="52" s="1"/>
  <c r="I241" i="52" s="1"/>
  <c r="H63" i="51"/>
  <c r="H180" i="52" s="1"/>
  <c r="H241" i="52" s="1"/>
  <c r="K62" i="51"/>
  <c r="J63" i="51"/>
  <c r="J180" i="52" s="1"/>
  <c r="J241" i="52" s="1"/>
  <c r="G63" i="51"/>
  <c r="G180" i="52" s="1"/>
  <c r="G241" i="52" s="1"/>
  <c r="H60" i="51"/>
  <c r="H179" i="52" s="1"/>
  <c r="H240" i="52" s="1"/>
  <c r="G60" i="51"/>
  <c r="G179" i="52" s="1"/>
  <c r="G240" i="52" s="1"/>
  <c r="K59" i="51"/>
  <c r="J60" i="51"/>
  <c r="J179" i="52" s="1"/>
  <c r="J240" i="52" s="1"/>
  <c r="I60" i="51"/>
  <c r="I179" i="52" s="1"/>
  <c r="I240" i="52" s="1"/>
  <c r="K58" i="51"/>
  <c r="J57" i="51"/>
  <c r="J178" i="52" s="1"/>
  <c r="J239" i="52" s="1"/>
  <c r="G57" i="51"/>
  <c r="G178" i="52" s="1"/>
  <c r="G239" i="52" s="1"/>
  <c r="K56" i="51"/>
  <c r="I57" i="51"/>
  <c r="I178" i="52" s="1"/>
  <c r="I239" i="52" s="1"/>
  <c r="H57" i="51"/>
  <c r="H178" i="52" s="1"/>
  <c r="H239" i="52" s="1"/>
  <c r="K55" i="51"/>
  <c r="J54" i="51"/>
  <c r="J177" i="52" s="1"/>
  <c r="J238" i="52" s="1"/>
  <c r="I54" i="51"/>
  <c r="I177" i="52" s="1"/>
  <c r="I238" i="52" s="1"/>
  <c r="K53" i="51"/>
  <c r="H54" i="51"/>
  <c r="H177" i="52" s="1"/>
  <c r="H238" i="52" s="1"/>
  <c r="G54" i="51"/>
  <c r="G177" i="52" s="1"/>
  <c r="G238" i="52" s="1"/>
  <c r="I51" i="51"/>
  <c r="I176" i="52" s="1"/>
  <c r="I237" i="52" s="1"/>
  <c r="H51" i="51"/>
  <c r="H176" i="52" s="1"/>
  <c r="H237" i="52" s="1"/>
  <c r="K50" i="51"/>
  <c r="J51" i="51"/>
  <c r="J176" i="52" s="1"/>
  <c r="J237" i="52" s="1"/>
  <c r="G51" i="51"/>
  <c r="G176" i="52" s="1"/>
  <c r="G237" i="52" s="1"/>
  <c r="H48" i="51"/>
  <c r="H175" i="52" s="1"/>
  <c r="H236" i="52" s="1"/>
  <c r="G48" i="51"/>
  <c r="G175" i="52" s="1"/>
  <c r="G236" i="52" s="1"/>
  <c r="K47" i="51"/>
  <c r="J48" i="51"/>
  <c r="J175" i="52" s="1"/>
  <c r="J236" i="52" s="1"/>
  <c r="I48" i="51"/>
  <c r="I175" i="52" s="1"/>
  <c r="I236" i="52" s="1"/>
  <c r="K46" i="51"/>
  <c r="K39" i="51"/>
  <c r="K36" i="51"/>
  <c r="K33" i="51"/>
  <c r="K30" i="51"/>
  <c r="K27" i="51"/>
  <c r="K24" i="51"/>
  <c r="K21" i="51"/>
  <c r="K18" i="51"/>
  <c r="K15" i="51"/>
  <c r="K12" i="51"/>
  <c r="D6" i="51"/>
  <c r="D5" i="51"/>
  <c r="D4" i="51"/>
  <c r="Q32" i="49"/>
  <c r="Q31" i="49"/>
  <c r="Q30" i="49"/>
  <c r="Q29" i="49"/>
  <c r="Q28" i="49"/>
  <c r="Q27" i="49"/>
  <c r="Q26" i="49"/>
  <c r="Q25" i="49"/>
  <c r="Q24" i="49"/>
  <c r="K57" i="51" l="1"/>
  <c r="K72" i="51"/>
  <c r="K69" i="51"/>
  <c r="K60" i="51"/>
  <c r="K48" i="51"/>
  <c r="Q46" i="49"/>
  <c r="A21" i="52"/>
  <c r="B10" i="52"/>
  <c r="K52" i="51"/>
  <c r="K54" i="51" s="1"/>
  <c r="K64" i="51"/>
  <c r="K66" i="51" s="1"/>
  <c r="K49" i="51"/>
  <c r="K51" i="51" s="1"/>
  <c r="K61" i="51"/>
  <c r="K63" i="51" s="1"/>
  <c r="K73" i="51"/>
  <c r="K75" i="51" s="1"/>
  <c r="E17" i="49"/>
  <c r="Q132" i="44"/>
  <c r="Q128" i="44"/>
  <c r="R129" i="44" s="1"/>
  <c r="Q127" i="44"/>
  <c r="Q126" i="44"/>
  <c r="Q125" i="44"/>
  <c r="Q124" i="44"/>
  <c r="Q123" i="44"/>
  <c r="Q122" i="44"/>
  <c r="Q121" i="44"/>
  <c r="Q120" i="44"/>
  <c r="Q116" i="44"/>
  <c r="R117" i="44" s="1"/>
  <c r="Q115" i="44"/>
  <c r="Q114" i="44"/>
  <c r="Q113" i="44"/>
  <c r="Q112" i="44"/>
  <c r="Q111" i="44"/>
  <c r="Q110" i="44"/>
  <c r="Q109" i="44"/>
  <c r="Q108" i="44"/>
  <c r="Q107" i="44"/>
  <c r="Q106" i="44"/>
  <c r="Q102" i="44"/>
  <c r="R103" i="44" s="1"/>
  <c r="Q99" i="44"/>
  <c r="Q98" i="44"/>
  <c r="Q97" i="44"/>
  <c r="Q96" i="44"/>
  <c r="Q95" i="44"/>
  <c r="Q94" i="44"/>
  <c r="Q93" i="44"/>
  <c r="Q92" i="44"/>
  <c r="Q91" i="44"/>
  <c r="Q90" i="44"/>
  <c r="Q89" i="44"/>
  <c r="Q88" i="44"/>
  <c r="Q87" i="44"/>
  <c r="Q86" i="44"/>
  <c r="Q85" i="44"/>
  <c r="Q65" i="44"/>
  <c r="R66" i="44" s="1"/>
  <c r="Q64" i="44"/>
  <c r="Q63" i="44"/>
  <c r="Q62" i="44"/>
  <c r="Q61" i="44"/>
  <c r="Q60" i="44"/>
  <c r="Q59" i="44"/>
  <c r="Q58" i="44"/>
  <c r="Q57" i="44"/>
  <c r="Q56" i="44"/>
  <c r="Q55" i="44"/>
  <c r="Q54" i="44"/>
  <c r="Q53" i="44"/>
  <c r="Q52" i="44"/>
  <c r="Q51" i="44"/>
  <c r="Q50" i="44"/>
  <c r="Q49" i="44"/>
  <c r="Q48" i="44"/>
  <c r="Q47" i="44"/>
  <c r="Q46" i="44"/>
  <c r="Q45" i="44"/>
  <c r="Q44" i="44"/>
  <c r="Q40" i="44"/>
  <c r="R41" i="44" s="1"/>
  <c r="Q39" i="44"/>
  <c r="Q38" i="44"/>
  <c r="Q34" i="44"/>
  <c r="R35" i="44" s="1"/>
  <c r="Q33" i="44"/>
  <c r="Q32" i="44"/>
  <c r="Q31" i="44"/>
  <c r="Q27" i="44"/>
  <c r="R28" i="44" s="1"/>
  <c r="Q26" i="44"/>
  <c r="Q25" i="44"/>
  <c r="Q24" i="44"/>
  <c r="Q23" i="44"/>
  <c r="Q22" i="44"/>
  <c r="Q18" i="44"/>
  <c r="R19" i="44" s="1"/>
  <c r="Q17" i="44"/>
  <c r="Q16" i="44"/>
  <c r="Q15" i="44"/>
  <c r="Q14" i="44"/>
  <c r="Q13" i="44"/>
  <c r="Q12" i="44"/>
  <c r="E10" i="49"/>
  <c r="F10" i="49"/>
  <c r="G10" i="49"/>
  <c r="H10" i="49"/>
  <c r="I10" i="49"/>
  <c r="J10" i="49"/>
  <c r="K10" i="49"/>
  <c r="L10" i="49"/>
  <c r="M10" i="49"/>
  <c r="N10" i="49"/>
  <c r="O10" i="49"/>
  <c r="P10" i="49"/>
  <c r="A112" i="52" l="1"/>
  <c r="A113" i="52"/>
  <c r="A114" i="52"/>
  <c r="Q10" i="49"/>
  <c r="A187" i="52"/>
  <c r="A81" i="52"/>
  <c r="A85" i="52"/>
  <c r="A86" i="52"/>
  <c r="A82" i="52"/>
  <c r="A83" i="52"/>
  <c r="A87" i="52"/>
  <c r="A89" i="52"/>
  <c r="A84" i="52"/>
  <c r="A88" i="52"/>
  <c r="A170" i="52"/>
  <c r="A65" i="52"/>
  <c r="A99" i="52"/>
  <c r="A176" i="52"/>
  <c r="A158" i="52"/>
  <c r="A28" i="52"/>
  <c r="A76" i="52"/>
  <c r="A171" i="52"/>
  <c r="A219" i="52"/>
  <c r="A250" i="52"/>
  <c r="A51" i="52"/>
  <c r="A120" i="52"/>
  <c r="A245" i="52"/>
  <c r="A30" i="52"/>
  <c r="A228" i="52"/>
  <c r="A146" i="52"/>
  <c r="A41" i="52"/>
  <c r="A57" i="52"/>
  <c r="A73" i="52"/>
  <c r="A91" i="52"/>
  <c r="A107" i="52"/>
  <c r="A144" i="52"/>
  <c r="A209" i="52"/>
  <c r="A126" i="52"/>
  <c r="A191" i="52"/>
  <c r="A254" i="52"/>
  <c r="A36" i="52"/>
  <c r="A54" i="52"/>
  <c r="A102" i="52"/>
  <c r="A221" i="52"/>
  <c r="A147" i="52"/>
  <c r="A196" i="52"/>
  <c r="A236" i="52"/>
  <c r="A27" i="52"/>
  <c r="A49" i="52"/>
  <c r="A118" i="52"/>
  <c r="A237" i="52"/>
  <c r="A223" i="52"/>
  <c r="A46" i="52"/>
  <c r="A124" i="52"/>
  <c r="A131" i="52"/>
  <c r="A212" i="52"/>
  <c r="A138" i="52"/>
  <c r="A67" i="52"/>
  <c r="A101" i="52"/>
  <c r="A184" i="52"/>
  <c r="A166" i="52"/>
  <c r="A227" i="52"/>
  <c r="A52" i="52"/>
  <c r="A189" i="52"/>
  <c r="A139" i="52"/>
  <c r="A179" i="52"/>
  <c r="A195" i="52"/>
  <c r="A239" i="52"/>
  <c r="A43" i="52"/>
  <c r="A59" i="52"/>
  <c r="A75" i="52"/>
  <c r="A93" i="52"/>
  <c r="A109" i="52"/>
  <c r="A152" i="52"/>
  <c r="A217" i="52"/>
  <c r="A134" i="52"/>
  <c r="A199" i="52"/>
  <c r="A22" i="52"/>
  <c r="A38" i="52"/>
  <c r="A68" i="52"/>
  <c r="A110" i="52"/>
  <c r="A248" i="52"/>
  <c r="A163" i="52"/>
  <c r="A204" i="52"/>
  <c r="A244" i="52"/>
  <c r="A44" i="52"/>
  <c r="A60" i="52"/>
  <c r="A94" i="52"/>
  <c r="A156" i="52"/>
  <c r="A123" i="52"/>
  <c r="A155" i="52"/>
  <c r="A188" i="52"/>
  <c r="A220" i="52"/>
  <c r="A122" i="52"/>
  <c r="I11" i="51"/>
  <c r="I13" i="51" s="1"/>
  <c r="I165" i="52" s="1"/>
  <c r="I226" i="52" s="1"/>
  <c r="J11" i="51"/>
  <c r="J13" i="51" s="1"/>
  <c r="J165" i="52" s="1"/>
  <c r="J226" i="52" s="1"/>
  <c r="E18" i="49"/>
  <c r="A62" i="52"/>
  <c r="A70" i="52"/>
  <c r="A78" i="52"/>
  <c r="A96" i="52"/>
  <c r="A104" i="52"/>
  <c r="A115" i="52"/>
  <c r="A132" i="52"/>
  <c r="A164" i="52"/>
  <c r="A197" i="52"/>
  <c r="A233" i="52"/>
  <c r="A252" i="52"/>
  <c r="A125" i="52"/>
  <c r="A133" i="52"/>
  <c r="A141" i="52"/>
  <c r="A149" i="52"/>
  <c r="A157" i="52"/>
  <c r="A165" i="52"/>
  <c r="A173" i="52"/>
  <c r="A181" i="52"/>
  <c r="A190" i="52"/>
  <c r="A198" i="52"/>
  <c r="A206" i="52"/>
  <c r="A214" i="52"/>
  <c r="A222" i="52"/>
  <c r="A230" i="52"/>
  <c r="A238" i="52"/>
  <c r="A247" i="52"/>
  <c r="A35" i="52"/>
  <c r="A154" i="52"/>
  <c r="A130" i="52"/>
  <c r="G11" i="51"/>
  <c r="A211" i="52"/>
  <c r="A231" i="52"/>
  <c r="A37" i="52"/>
  <c r="A45" i="52"/>
  <c r="A53" i="52"/>
  <c r="A61" i="52"/>
  <c r="A69" i="52"/>
  <c r="A77" i="52"/>
  <c r="A95" i="52"/>
  <c r="A103" i="52"/>
  <c r="A111" i="52"/>
  <c r="A128" i="52"/>
  <c r="A160" i="52"/>
  <c r="A193" i="52"/>
  <c r="A225" i="52"/>
  <c r="A249" i="52"/>
  <c r="A142" i="52"/>
  <c r="A174" i="52"/>
  <c r="A207" i="52"/>
  <c r="A235" i="52"/>
  <c r="A24" i="52"/>
  <c r="A32" i="52"/>
  <c r="A40" i="52"/>
  <c r="A48" i="52"/>
  <c r="A56" i="52"/>
  <c r="A64" i="52"/>
  <c r="A72" i="52"/>
  <c r="A80" i="52"/>
  <c r="A90" i="52"/>
  <c r="A98" i="52"/>
  <c r="A106" i="52"/>
  <c r="A117" i="52"/>
  <c r="A140" i="52"/>
  <c r="A172" i="52"/>
  <c r="A205" i="52"/>
  <c r="A241" i="52"/>
  <c r="A256" i="52"/>
  <c r="A127" i="52"/>
  <c r="A135" i="52"/>
  <c r="A143" i="52"/>
  <c r="A151" i="52"/>
  <c r="A159" i="52"/>
  <c r="A167" i="52"/>
  <c r="A175" i="52"/>
  <c r="A183" i="52"/>
  <c r="A192" i="52"/>
  <c r="A200" i="52"/>
  <c r="A208" i="52"/>
  <c r="A216" i="52"/>
  <c r="A224" i="52"/>
  <c r="A232" i="52"/>
  <c r="A240" i="52"/>
  <c r="A251" i="52"/>
  <c r="A162" i="52"/>
  <c r="A31" i="52"/>
  <c r="A39" i="52"/>
  <c r="H11" i="51"/>
  <c r="H13" i="51" s="1"/>
  <c r="H165" i="52" s="1"/>
  <c r="H226" i="52" s="1"/>
  <c r="A178" i="52"/>
  <c r="A203" i="52"/>
  <c r="A29" i="52"/>
  <c r="A47" i="52"/>
  <c r="A55" i="52"/>
  <c r="A63" i="52"/>
  <c r="A71" i="52"/>
  <c r="A79" i="52"/>
  <c r="A97" i="52"/>
  <c r="A105" i="52"/>
  <c r="A116" i="52"/>
  <c r="A136" i="52"/>
  <c r="A168" i="52"/>
  <c r="A201" i="52"/>
  <c r="A229" i="52"/>
  <c r="A258" i="52"/>
  <c r="A150" i="52"/>
  <c r="A182" i="52"/>
  <c r="A215" i="52"/>
  <c r="A243" i="52"/>
  <c r="A26" i="52"/>
  <c r="A34" i="52"/>
  <c r="A42" i="52"/>
  <c r="A50" i="52"/>
  <c r="A58" i="52"/>
  <c r="A66" i="52"/>
  <c r="A74" i="52"/>
  <c r="A92" i="52"/>
  <c r="A100" i="52"/>
  <c r="A108" i="52"/>
  <c r="A119" i="52"/>
  <c r="A148" i="52"/>
  <c r="A180" i="52"/>
  <c r="A213" i="52"/>
  <c r="A253" i="52"/>
  <c r="A121" i="52"/>
  <c r="A129" i="52"/>
  <c r="A137" i="52"/>
  <c r="A145" i="52"/>
  <c r="A153" i="52"/>
  <c r="A161" i="52"/>
  <c r="A169" i="52"/>
  <c r="A177" i="52"/>
  <c r="A186" i="52"/>
  <c r="A194" i="52"/>
  <c r="A202" i="52"/>
  <c r="A210" i="52"/>
  <c r="A218" i="52"/>
  <c r="A226" i="52"/>
  <c r="A234" i="52"/>
  <c r="A242" i="52"/>
  <c r="A255" i="52"/>
  <c r="A23" i="52"/>
  <c r="A25" i="52"/>
  <c r="A33" i="52"/>
  <c r="K11" i="51" l="1"/>
  <c r="K13" i="51" s="1"/>
  <c r="G13" i="51"/>
  <c r="G165" i="52" s="1"/>
  <c r="G226" i="52" s="1"/>
  <c r="P133" i="44"/>
  <c r="P19" i="49" s="1"/>
  <c r="O133" i="44"/>
  <c r="O19" i="49" s="1"/>
  <c r="N133" i="44"/>
  <c r="N19" i="49" s="1"/>
  <c r="M133" i="44"/>
  <c r="M19" i="49" s="1"/>
  <c r="L133" i="44"/>
  <c r="L19" i="49" s="1"/>
  <c r="K133" i="44"/>
  <c r="K19" i="49" s="1"/>
  <c r="J133" i="44"/>
  <c r="J19" i="49" s="1"/>
  <c r="I133" i="44"/>
  <c r="I19" i="49" s="1"/>
  <c r="H133" i="44"/>
  <c r="H19" i="49" s="1"/>
  <c r="G133" i="44"/>
  <c r="G19" i="49" s="1"/>
  <c r="F133" i="44"/>
  <c r="F19" i="49" s="1"/>
  <c r="P18" i="49"/>
  <c r="O18" i="49"/>
  <c r="N18" i="49"/>
  <c r="M18" i="49"/>
  <c r="L18" i="49"/>
  <c r="K18" i="49"/>
  <c r="J18" i="49"/>
  <c r="I18" i="49"/>
  <c r="H18" i="49"/>
  <c r="G18" i="49"/>
  <c r="P16" i="49"/>
  <c r="O16" i="49"/>
  <c r="N16" i="49"/>
  <c r="M16" i="49"/>
  <c r="L16" i="49"/>
  <c r="K16" i="49"/>
  <c r="J16" i="49"/>
  <c r="I16" i="49"/>
  <c r="H16" i="49"/>
  <c r="G16" i="49"/>
  <c r="F16" i="49"/>
  <c r="O15" i="49"/>
  <c r="N15" i="49"/>
  <c r="M15" i="49"/>
  <c r="L15" i="49"/>
  <c r="K15" i="49"/>
  <c r="J15" i="49"/>
  <c r="I15" i="49"/>
  <c r="H15" i="49"/>
  <c r="G15" i="49"/>
  <c r="F15" i="49"/>
  <c r="P14" i="49"/>
  <c r="O14" i="49"/>
  <c r="N14" i="49"/>
  <c r="M14" i="49"/>
  <c r="L14" i="49"/>
  <c r="K14" i="49"/>
  <c r="J14" i="49"/>
  <c r="I14" i="49"/>
  <c r="H14" i="49"/>
  <c r="G14" i="49"/>
  <c r="F14" i="49"/>
  <c r="P12" i="49"/>
  <c r="O12" i="49"/>
  <c r="N12" i="49"/>
  <c r="M12" i="49"/>
  <c r="L12" i="49"/>
  <c r="K12" i="49"/>
  <c r="J12" i="49"/>
  <c r="I12" i="49"/>
  <c r="H12" i="49"/>
  <c r="G12" i="49"/>
  <c r="F12" i="49"/>
  <c r="P11" i="49"/>
  <c r="O11" i="49"/>
  <c r="N11" i="49"/>
  <c r="M11" i="49"/>
  <c r="L11" i="49"/>
  <c r="K11" i="49"/>
  <c r="J11" i="49"/>
  <c r="I11" i="49"/>
  <c r="H11" i="49"/>
  <c r="G11" i="49"/>
  <c r="F11" i="49"/>
  <c r="H17" i="51" l="1"/>
  <c r="H19" i="51" s="1"/>
  <c r="H167" i="52" s="1"/>
  <c r="H228" i="52" s="1"/>
  <c r="H23" i="51"/>
  <c r="H25" i="51" s="1"/>
  <c r="H169" i="52" s="1"/>
  <c r="H230" i="52" s="1"/>
  <c r="H26" i="51"/>
  <c r="H28" i="51" s="1"/>
  <c r="H170" i="52" s="1"/>
  <c r="H231" i="52" s="1"/>
  <c r="H29" i="51"/>
  <c r="H31" i="51" s="1"/>
  <c r="H171" i="52" s="1"/>
  <c r="H232" i="52" s="1"/>
  <c r="J35" i="51"/>
  <c r="J37" i="51" s="1"/>
  <c r="J173" i="52" s="1"/>
  <c r="J234" i="52" s="1"/>
  <c r="J38" i="51"/>
  <c r="J40" i="51" s="1"/>
  <c r="J174" i="52" s="1"/>
  <c r="J235" i="52" s="1"/>
  <c r="E19" i="49"/>
  <c r="Q133" i="44"/>
  <c r="E11" i="49"/>
  <c r="Q28" i="44"/>
  <c r="E14" i="49"/>
  <c r="Q66" i="44"/>
  <c r="J14" i="51"/>
  <c r="J16" i="51" s="1"/>
  <c r="J166" i="52" s="1"/>
  <c r="J227" i="52" s="1"/>
  <c r="J17" i="51"/>
  <c r="J19" i="51" s="1"/>
  <c r="J167" i="52" s="1"/>
  <c r="J228" i="52" s="1"/>
  <c r="J23" i="51"/>
  <c r="J25" i="51" s="1"/>
  <c r="J169" i="52" s="1"/>
  <c r="J230" i="52" s="1"/>
  <c r="J29" i="51"/>
  <c r="J31" i="51" s="1"/>
  <c r="J171" i="52" s="1"/>
  <c r="J232" i="52" s="1"/>
  <c r="I35" i="51"/>
  <c r="I37" i="51" s="1"/>
  <c r="I173" i="52" s="1"/>
  <c r="I234" i="52" s="1"/>
  <c r="I38" i="51"/>
  <c r="I40" i="51" s="1"/>
  <c r="I174" i="52" s="1"/>
  <c r="I235" i="52" s="1"/>
  <c r="H14" i="51"/>
  <c r="H16" i="51" s="1"/>
  <c r="H166" i="52" s="1"/>
  <c r="H227" i="52" s="1"/>
  <c r="E12" i="49"/>
  <c r="Q35" i="44"/>
  <c r="E15" i="49"/>
  <c r="E16" i="49"/>
  <c r="Q103" i="44"/>
  <c r="F18" i="49"/>
  <c r="Q129" i="44"/>
  <c r="I14" i="51"/>
  <c r="I16" i="51" s="1"/>
  <c r="I166" i="52" s="1"/>
  <c r="I227" i="52" s="1"/>
  <c r="I17" i="51"/>
  <c r="I19" i="51" s="1"/>
  <c r="I167" i="52" s="1"/>
  <c r="I228" i="52" s="1"/>
  <c r="I23" i="51"/>
  <c r="I25" i="51" s="1"/>
  <c r="I169" i="52" s="1"/>
  <c r="I230" i="52" s="1"/>
  <c r="I26" i="51"/>
  <c r="I28" i="51" s="1"/>
  <c r="I170" i="52" s="1"/>
  <c r="I231" i="52" s="1"/>
  <c r="I29" i="51"/>
  <c r="I31" i="51" s="1"/>
  <c r="I171" i="52" s="1"/>
  <c r="I232" i="52" s="1"/>
  <c r="H35" i="51"/>
  <c r="H37" i="51" s="1"/>
  <c r="H173" i="52" s="1"/>
  <c r="H234" i="52" s="1"/>
  <c r="H38" i="51"/>
  <c r="H40" i="51" s="1"/>
  <c r="H174" i="52" s="1"/>
  <c r="H235" i="52" s="1"/>
  <c r="O17" i="49"/>
  <c r="P17" i="49"/>
  <c r="N17" i="49"/>
  <c r="J32" i="51" l="1"/>
  <c r="J34" i="51" s="1"/>
  <c r="J172" i="52" s="1"/>
  <c r="J233" i="52" s="1"/>
  <c r="G29" i="51"/>
  <c r="Q16" i="49"/>
  <c r="G17" i="51"/>
  <c r="Q12" i="49"/>
  <c r="G38" i="51"/>
  <c r="Q19" i="49"/>
  <c r="G23" i="51"/>
  <c r="Q14" i="49"/>
  <c r="Q18" i="49"/>
  <c r="G35" i="51"/>
  <c r="G26" i="51"/>
  <c r="G14" i="51"/>
  <c r="Q11" i="49"/>
  <c r="M17" i="49"/>
  <c r="L17" i="49"/>
  <c r="K17" i="49"/>
  <c r="J17" i="49"/>
  <c r="I17" i="49"/>
  <c r="P13" i="49"/>
  <c r="O13" i="49"/>
  <c r="O20" i="49" s="1"/>
  <c r="N13" i="49"/>
  <c r="M13" i="49"/>
  <c r="L13" i="49"/>
  <c r="K13" i="49"/>
  <c r="J13" i="49"/>
  <c r="I13" i="49"/>
  <c r="L20" i="49" l="1"/>
  <c r="J20" i="49"/>
  <c r="I20" i="49"/>
  <c r="M20" i="49"/>
  <c r="J20" i="51"/>
  <c r="J22" i="51" s="1"/>
  <c r="J168" i="52" s="1"/>
  <c r="J229" i="52" s="1"/>
  <c r="N20" i="49"/>
  <c r="G28" i="51"/>
  <c r="G170" i="52" s="1"/>
  <c r="G231" i="52" s="1"/>
  <c r="G25" i="51"/>
  <c r="G169" i="52" s="1"/>
  <c r="G230" i="52" s="1"/>
  <c r="K23" i="51"/>
  <c r="K25" i="51" s="1"/>
  <c r="G19" i="51"/>
  <c r="G167" i="52" s="1"/>
  <c r="G228" i="52" s="1"/>
  <c r="K17" i="51"/>
  <c r="K19" i="51" s="1"/>
  <c r="I20" i="51"/>
  <c r="I22" i="51" s="1"/>
  <c r="I168" i="52" s="1"/>
  <c r="I229" i="52" s="1"/>
  <c r="K20" i="49"/>
  <c r="I32" i="51"/>
  <c r="I34" i="51" s="1"/>
  <c r="I172" i="52" s="1"/>
  <c r="I233" i="52" s="1"/>
  <c r="G37" i="51"/>
  <c r="G173" i="52" s="1"/>
  <c r="G234" i="52" s="1"/>
  <c r="K35" i="51"/>
  <c r="K37" i="51" s="1"/>
  <c r="G16" i="51"/>
  <c r="G166" i="52" s="1"/>
  <c r="G227" i="52" s="1"/>
  <c r="K14" i="51"/>
  <c r="K16" i="51" s="1"/>
  <c r="G40" i="51"/>
  <c r="G174" i="52" s="1"/>
  <c r="G235" i="52" s="1"/>
  <c r="K38" i="51"/>
  <c r="K40" i="51" s="1"/>
  <c r="G31" i="51"/>
  <c r="G171" i="52" s="1"/>
  <c r="G232" i="52" s="1"/>
  <c r="K29" i="51"/>
  <c r="K31" i="51" s="1"/>
  <c r="G13" i="49"/>
  <c r="H17" i="49"/>
  <c r="H32" i="51" s="1"/>
  <c r="H34" i="51" s="1"/>
  <c r="H172" i="52" s="1"/>
  <c r="H233" i="52" s="1"/>
  <c r="H13" i="49"/>
  <c r="F13" i="49"/>
  <c r="G17" i="49"/>
  <c r="Q11" i="44"/>
  <c r="G20" i="49" l="1"/>
  <c r="E13" i="49"/>
  <c r="Q41" i="44"/>
  <c r="F17" i="49"/>
  <c r="Q117" i="44"/>
  <c r="H20" i="51"/>
  <c r="H22" i="51" s="1"/>
  <c r="H168" i="52" s="1"/>
  <c r="H229" i="52" s="1"/>
  <c r="H20" i="49"/>
  <c r="F20" i="49"/>
  <c r="G32" i="51" l="1"/>
  <c r="Q17" i="49"/>
  <c r="G20" i="51"/>
  <c r="Q13" i="49"/>
  <c r="E20" i="49"/>
  <c r="G22" i="51" l="1"/>
  <c r="G168" i="52" s="1"/>
  <c r="G229" i="52" s="1"/>
  <c r="K20" i="51"/>
  <c r="K22" i="51" s="1"/>
  <c r="G34" i="51"/>
  <c r="G172" i="52" s="1"/>
  <c r="G233" i="52" s="1"/>
  <c r="K32" i="51"/>
  <c r="K34" i="51" s="1"/>
  <c r="P15" i="49" l="1"/>
  <c r="Q82" i="44" l="1"/>
  <c r="P20" i="49"/>
  <c r="Q20" i="49" s="1"/>
  <c r="Q15" i="49"/>
  <c r="J26" i="51"/>
  <c r="K26" i="51" l="1"/>
  <c r="K28" i="51" s="1"/>
  <c r="J28" i="51"/>
  <c r="J170" i="52" s="1"/>
  <c r="J231" i="52" s="1"/>
  <c r="A2" i="49"/>
  <c r="O6" i="49" s="1"/>
  <c r="A2" i="53"/>
  <c r="A2" i="51"/>
  <c r="R9" i="51" s="1"/>
  <c r="R44" i="51" l="1"/>
  <c r="Q9" i="51"/>
  <c r="N44" i="51"/>
  <c r="P9" i="51"/>
  <c r="P44" i="51"/>
  <c r="M44" i="51"/>
  <c r="Q44" i="51"/>
  <c r="G9" i="51"/>
  <c r="S44" i="51"/>
  <c r="M9" i="51"/>
  <c r="O44" i="51"/>
  <c r="I9" i="51"/>
  <c r="O9" i="51"/>
  <c r="H44" i="51"/>
  <c r="S9" i="51"/>
  <c r="N9" i="51"/>
  <c r="L9" i="51"/>
  <c r="J9" i="51"/>
  <c r="H9" i="51"/>
  <c r="L44" i="51"/>
  <c r="J44" i="51"/>
  <c r="I44" i="51"/>
  <c r="G44" i="51"/>
</calcChain>
</file>

<file path=xl/sharedStrings.xml><?xml version="1.0" encoding="utf-8"?>
<sst xmlns="http://schemas.openxmlformats.org/spreadsheetml/2006/main" count="1565" uniqueCount="441">
  <si>
    <t>Cash</t>
  </si>
  <si>
    <t>Accrual</t>
  </si>
  <si>
    <t xml:space="preserve">County: </t>
  </si>
  <si>
    <t xml:space="preserve">Version #: </t>
  </si>
  <si>
    <t>June</t>
  </si>
  <si>
    <t>July</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</si>
  <si>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</si>
  <si>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</si>
  <si>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</si>
  <si>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</si>
  <si>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</si>
  <si>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</si>
  <si>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</si>
  <si>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</si>
  <si>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</si>
  <si>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</si>
  <si>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</si>
  <si>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</si>
  <si>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</si>
  <si>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</si>
  <si>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</si>
  <si>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</si>
  <si>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</si>
  <si>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</si>
  <si>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</si>
  <si>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</si>
  <si>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</si>
  <si>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</si>
  <si>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</si>
  <si>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</si>
  <si>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</si>
  <si>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</si>
  <si>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</si>
  <si>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</si>
  <si>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</si>
  <si>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</si>
  <si>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</si>
  <si>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</si>
  <si>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</si>
  <si>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</si>
  <si>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</si>
  <si>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</si>
  <si>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</si>
  <si>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</si>
  <si>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</si>
  <si>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</si>
  <si>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</si>
  <si>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</si>
  <si>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</si>
  <si>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</si>
  <si>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</si>
  <si>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</si>
  <si>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</si>
  <si>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</si>
  <si>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</si>
  <si>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</si>
  <si>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</si>
  <si>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</si>
  <si>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</si>
  <si>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</si>
  <si>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</si>
  <si>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</si>
  <si>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</si>
  <si>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</si>
  <si>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</si>
  <si>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</si>
  <si>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</si>
  <si>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</si>
  <si>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</si>
  <si>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</si>
  <si>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</si>
  <si>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</si>
  <si>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</si>
  <si>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</si>
  <si>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August</t>
  </si>
  <si>
    <t>September</t>
  </si>
  <si>
    <t>October</t>
  </si>
  <si>
    <t>November</t>
  </si>
  <si>
    <t>December</t>
  </si>
  <si>
    <t>January</t>
  </si>
  <si>
    <t>February</t>
  </si>
  <si>
    <t>March</t>
  </si>
  <si>
    <t>April</t>
  </si>
  <si>
    <t>May</t>
  </si>
  <si>
    <t>E-Mail Address:</t>
  </si>
  <si>
    <t>A1</t>
  </si>
  <si>
    <t>A2</t>
  </si>
  <si>
    <t>A3</t>
  </si>
  <si>
    <t>A4</t>
  </si>
  <si>
    <t>A5</t>
  </si>
  <si>
    <t>A6</t>
  </si>
  <si>
    <t>A7</t>
  </si>
  <si>
    <t>A8</t>
  </si>
  <si>
    <t>Family</t>
  </si>
  <si>
    <t>A9</t>
  </si>
  <si>
    <t>A10</t>
  </si>
  <si>
    <t>OrganizationID</t>
  </si>
  <si>
    <t>OrganizationTypeID</t>
  </si>
  <si>
    <t>OrgName1</t>
  </si>
  <si>
    <t>OrgName2</t>
  </si>
  <si>
    <t>OrgName3</t>
  </si>
  <si>
    <t>Miami-Dade</t>
  </si>
  <si>
    <t>St Johns</t>
  </si>
  <si>
    <t>Saint Johns</t>
  </si>
  <si>
    <t>St Lucie</t>
  </si>
  <si>
    <t>Saint Lucie</t>
  </si>
  <si>
    <t>Version Number</t>
  </si>
  <si>
    <t>Report Month</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</si>
  <si>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</si>
  <si>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</si>
  <si>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</si>
  <si>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</si>
  <si>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</si>
  <si>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</si>
  <si>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</si>
  <si>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</si>
  <si>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</si>
  <si>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</si>
  <si>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</si>
  <si>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</si>
  <si>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</si>
  <si>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</si>
  <si>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</si>
  <si>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</si>
  <si>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</si>
  <si>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</si>
  <si>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</si>
  <si>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</si>
  <si>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</si>
  <si>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</si>
  <si>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</si>
  <si>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</si>
  <si>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</si>
  <si>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</si>
  <si>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</si>
  <si>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</si>
  <si>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</si>
  <si>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</si>
  <si>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</si>
  <si>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Dependency</t>
  </si>
  <si>
    <t>Juvenile Delinquency</t>
  </si>
  <si>
    <t>NumDataTables:</t>
  </si>
  <si>
    <t>DataTable</t>
  </si>
  <si>
    <t>StartCol</t>
  </si>
  <si>
    <t>EndCol</t>
  </si>
  <si>
    <t>StartRow</t>
  </si>
  <si>
    <t>EndRow</t>
  </si>
  <si>
    <t>A</t>
  </si>
  <si>
    <t>T</t>
  </si>
  <si>
    <t>DataTableNum</t>
  </si>
  <si>
    <t>Accounting Method</t>
  </si>
  <si>
    <t>D_A_ReportNotes</t>
  </si>
  <si>
    <t>G</t>
  </si>
  <si>
    <t>RptNotesType</t>
  </si>
  <si>
    <t>RptNotesSubType</t>
  </si>
  <si>
    <t>ReportNote</t>
  </si>
  <si>
    <t>CCOCStaffNotes</t>
  </si>
  <si>
    <t>Cases unable to be categorized</t>
  </si>
  <si>
    <t xml:space="preserve">Total Circuit Criminal = </t>
  </si>
  <si>
    <t>Misdemeanors/Worthless Checks (SRS)</t>
  </si>
  <si>
    <t>County/Municipal Ordinances (SRS)</t>
  </si>
  <si>
    <t>Non-Criminal Infractions (SRS)</t>
  </si>
  <si>
    <t>Total County Criminal =</t>
  </si>
  <si>
    <t>Delinquency Complaints, Incl Xfers for Disposition (SRS)</t>
  </si>
  <si>
    <t>Transfers for Jurisdiction/Supervision Only (Non-SRS)</t>
  </si>
  <si>
    <t xml:space="preserve">Total Juvenile Delinquency = </t>
  </si>
  <si>
    <t>Criminal Traffic - UTCs</t>
  </si>
  <si>
    <t>DUI (SRS)</t>
  </si>
  <si>
    <t>Other Criminal Traffic (SRS)</t>
  </si>
  <si>
    <t xml:space="preserve">Total Criminal Traffic - UTCs = </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</si>
  <si>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</si>
  <si>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</si>
  <si>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</si>
  <si>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</si>
  <si>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</si>
  <si>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</si>
  <si>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</si>
  <si>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</si>
  <si>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</si>
  <si>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</si>
  <si>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</si>
  <si>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</si>
  <si>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</si>
  <si>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</si>
  <si>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</si>
  <si>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Civil Contempt for FTA for Jury Duty (Non-SRS)</t>
  </si>
  <si>
    <t>Confirmation of Arbitration (Non-SRS)</t>
  </si>
  <si>
    <t>Out of State Commission for Foreign Subpoena (Non-SRS)</t>
  </si>
  <si>
    <t>Foreign Judgments (Non-SRS)</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</si>
  <si>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</si>
  <si>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</si>
  <si>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</si>
  <si>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</si>
  <si>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</si>
  <si>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</si>
  <si>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</si>
  <si>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</si>
  <si>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</si>
  <si>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</si>
  <si>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</si>
  <si>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</si>
  <si>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</si>
  <si>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</si>
  <si>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</si>
  <si>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</si>
  <si>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</si>
  <si>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</si>
  <si>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</si>
  <si>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Cert of Person's Imminent Dangerousness (Non-SRS)</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</si>
  <si>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</si>
  <si>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</si>
  <si>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</si>
  <si>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</si>
  <si>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</si>
  <si>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</si>
  <si>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</si>
  <si>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</si>
  <si>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</si>
  <si>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New Cases (Non-SRS)</t>
  </si>
  <si>
    <t>Dependency Initiating Petitions (SRS)</t>
  </si>
  <si>
    <t>Petitions to Remove Disabilities of Non-Age Minors (743.015) (SRS)</t>
  </si>
  <si>
    <t>CINS/FINS (SRS)</t>
  </si>
  <si>
    <t>Parental Notice of Abortion Act (SRS)</t>
  </si>
  <si>
    <t>Truancy (Non-SRS)</t>
  </si>
  <si>
    <t>Other New Cases (Non-SRS)</t>
  </si>
  <si>
    <t>Civil Traffic - UTCs</t>
  </si>
  <si>
    <t>Uniform Traffic Citations</t>
  </si>
  <si>
    <t>YTD Total</t>
  </si>
  <si>
    <t>DCF Dependency Petition for Injunction per Chapter 39 (Non-SRS)</t>
  </si>
  <si>
    <t xml:space="preserve">Report Month: </t>
  </si>
  <si>
    <t>NOAs</t>
  </si>
  <si>
    <t>ReOpens</t>
  </si>
  <si>
    <t xml:space="preserve">Family </t>
  </si>
  <si>
    <t>B3</t>
  </si>
  <si>
    <t>B2</t>
  </si>
  <si>
    <t>B1</t>
  </si>
  <si>
    <t>Standard</t>
  </si>
  <si>
    <t>Reason Code</t>
  </si>
  <si>
    <t>Staffing - Internal</t>
  </si>
  <si>
    <t>% mtg level</t>
  </si>
  <si>
    <t>Staffing - External</t>
  </si>
  <si>
    <t>Unfunded Mandates - External</t>
  </si>
  <si>
    <t>Systems/Conversions - Internal</t>
  </si>
  <si>
    <t>Systems/Conversions - External</t>
  </si>
  <si>
    <t>Total # of cases</t>
  </si>
  <si>
    <t>Actions to Improve</t>
  </si>
  <si>
    <t>Total # of docket entries</t>
  </si>
  <si>
    <t>Clerk of Court Quarterly Timeliness Report</t>
  </si>
  <si>
    <t>Timeliness Measures 1:</t>
  </si>
  <si>
    <t xml:space="preserve"> % of new cases OPENED within X business days after initial documents are clocked in</t>
  </si>
  <si>
    <r>
      <t xml:space="preserve"># within </t>
    </r>
    <r>
      <rPr>
        <sz val="10"/>
        <rFont val="Franklin Gothic Demi"/>
        <family val="2"/>
        <scheme val="major"/>
      </rPr>
      <t>2</t>
    </r>
    <r>
      <rPr>
        <sz val="10"/>
        <rFont val="Franklin Gothic Book"/>
        <family val="2"/>
        <scheme val="minor"/>
      </rPr>
      <t xml:space="preserve"> business days</t>
    </r>
  </si>
  <si>
    <t># of Business Days</t>
  </si>
  <si>
    <t>1st Qtr</t>
  </si>
  <si>
    <t>2nd Qtr</t>
  </si>
  <si>
    <t>3rd Qtr</t>
  </si>
  <si>
    <t>4th Qtr</t>
  </si>
  <si>
    <t>YTD</t>
  </si>
  <si>
    <t>ACTION PLANS - If not meeting standard</t>
  </si>
  <si>
    <t>2</t>
  </si>
  <si>
    <t>3</t>
  </si>
  <si>
    <t>Criminal Traffic (UTCs)</t>
  </si>
  <si>
    <t>Total # of UTCs</t>
  </si>
  <si>
    <r>
      <t xml:space="preserve"># within </t>
    </r>
    <r>
      <rPr>
        <sz val="10"/>
        <rFont val="Franklin Gothic Demi"/>
        <family val="2"/>
        <scheme val="major"/>
      </rPr>
      <t>3</t>
    </r>
    <r>
      <rPr>
        <sz val="10"/>
        <rFont val="Franklin Gothic Book"/>
        <family val="2"/>
        <scheme val="minor"/>
      </rPr>
      <t xml:space="preserve"> business days</t>
    </r>
  </si>
  <si>
    <t>Circuit Civil
(cases)</t>
  </si>
  <si>
    <t>County Civil
(cases)</t>
  </si>
  <si>
    <t>Probate
(cases)</t>
  </si>
  <si>
    <t>Family
(cases)</t>
  </si>
  <si>
    <t>Juvenile Dependency
(cases)</t>
  </si>
  <si>
    <t>Civil Traffic
(UTCs)</t>
  </si>
  <si>
    <t>4</t>
  </si>
  <si>
    <r>
      <t xml:space="preserve"># within </t>
    </r>
    <r>
      <rPr>
        <sz val="10"/>
        <rFont val="Franklin Gothic Demi"/>
        <family val="2"/>
        <scheme val="major"/>
      </rPr>
      <t>4</t>
    </r>
    <r>
      <rPr>
        <sz val="10"/>
        <rFont val="Franklin Gothic Book"/>
        <family val="2"/>
        <scheme val="minor"/>
      </rPr>
      <t xml:space="preserve"> business days</t>
    </r>
  </si>
  <si>
    <t>Timeliness Measures 2:</t>
  </si>
  <si>
    <t xml:space="preserve"> % of docket entries ENTERED within X business days after clock in/action taken date</t>
  </si>
  <si>
    <t>Outputs</t>
  </si>
  <si>
    <t>PM1.18.1.0</t>
  </si>
  <si>
    <t>D_A_CTPerfMsr</t>
  </si>
  <si>
    <t>D_A_ActionPlan</t>
  </si>
  <si>
    <t>S</t>
  </si>
  <si>
    <t>D_A_NonCTPerfMsr</t>
  </si>
  <si>
    <t>PerformanceMsrType</t>
  </si>
  <si>
    <t>PerformanceMsrSubType</t>
  </si>
  <si>
    <t>PMCourtType</t>
  </si>
  <si>
    <t>PMCourtSubType</t>
  </si>
  <si>
    <t>OCStndrd</t>
  </si>
  <si>
    <t>NewCases</t>
  </si>
  <si>
    <t>TOTAL ALL</t>
  </si>
  <si>
    <t>Dockets</t>
  </si>
  <si>
    <t>Outcomes</t>
  </si>
  <si>
    <t>2 Business Days</t>
  </si>
  <si>
    <t>3 Business Days</t>
  </si>
  <si>
    <t>4 Business Days</t>
  </si>
  <si>
    <t>PerfLevel</t>
  </si>
  <si>
    <t>APType</t>
  </si>
  <si>
    <t>APSubType</t>
  </si>
  <si>
    <t>APCourtSubType</t>
  </si>
  <si>
    <t>Timeliness</t>
  </si>
  <si>
    <t>Action To Improve</t>
  </si>
  <si>
    <t>Required</t>
  </si>
  <si>
    <t>SubCases</t>
  </si>
  <si>
    <t>PMNonCourtType</t>
  </si>
  <si>
    <t>PMNonCourtSubType</t>
  </si>
  <si>
    <t>Financial</t>
  </si>
  <si>
    <t>Financial Receipts</t>
  </si>
  <si>
    <t>Risk Protection Orders (SRS)</t>
  </si>
  <si>
    <t>DeSoto</t>
  </si>
  <si>
    <t>Quarter</t>
  </si>
  <si>
    <t xml:space="preserve">Quarter: </t>
  </si>
  <si>
    <t>Clerk of Court Monthly Outputs Report - Outputs</t>
  </si>
  <si>
    <t xml:space="preserve"> Captial Murders (New Cases)</t>
  </si>
  <si>
    <t xml:space="preserve"> Non-Capital Murders (New Cases)</t>
  </si>
  <si>
    <t xml:space="preserve"> Sexual Offenses (New Cases)</t>
  </si>
  <si>
    <t xml:space="preserve"> All Other Felonies (SRS)</t>
  </si>
  <si>
    <t xml:space="preserve"> Appeals (AP cases) from County to Circuit (SRS)</t>
  </si>
  <si>
    <t xml:space="preserve"> Out of State Fugitive Warrants (Non-SRS)</t>
  </si>
  <si>
    <t xml:space="preserve"> Search Warrants (Non-SRS)</t>
  </si>
  <si>
    <t xml:space="preserve"> Cases unable to be categorized</t>
  </si>
  <si>
    <t xml:space="preserve"> Misdemeanors/Worthless Checks (SRS)</t>
  </si>
  <si>
    <t xml:space="preserve"> County/Municipal Ordinances (SRS)</t>
  </si>
  <si>
    <t xml:space="preserve"> Non-Criminal Infractions (SRS)</t>
  </si>
  <si>
    <t xml:space="preserve"> Delinquency Complaints, Incl Xfers for Disposition (SRS)</t>
  </si>
  <si>
    <t xml:space="preserve"> Non-criminal (1st offense) juvenile sexting cases</t>
  </si>
  <si>
    <t xml:space="preserve"> Transfers for Jurisdiction/Supervision Only (Non-SRS)</t>
  </si>
  <si>
    <t xml:space="preserve"> UTCs - DUI (SRS)</t>
  </si>
  <si>
    <t xml:space="preserve"> UTCs - Other Criminal Traffic (SRS)</t>
  </si>
  <si>
    <t xml:space="preserve"> UTCs - Cases unable to be categorized</t>
  </si>
  <si>
    <t xml:space="preserve"> Professional Malpractice (SRS)</t>
  </si>
  <si>
    <t xml:space="preserve"> Products Liability (SRS)</t>
  </si>
  <si>
    <t xml:space="preserve"> Auto Negligence (SRS)</t>
  </si>
  <si>
    <t xml:space="preserve"> Condominium (SRS)</t>
  </si>
  <si>
    <t xml:space="preserve"> Contract and Indebtedness (SRS)</t>
  </si>
  <si>
    <t xml:space="preserve"> Eminent Domain Parcels (SRS)</t>
  </si>
  <si>
    <t xml:space="preserve"> Other Negligence (SRS)</t>
  </si>
  <si>
    <t xml:space="preserve"> Commercial Foreclosure (SRS)</t>
  </si>
  <si>
    <t xml:space="preserve"> Homestead Residential Foreclosure (SRS)</t>
  </si>
  <si>
    <t xml:space="preserve"> Non-Homestead Residential Foreclosure (SRS)</t>
  </si>
  <si>
    <t xml:space="preserve"> Other Real Property Actions (SRS)</t>
  </si>
  <si>
    <t xml:space="preserve"> Other Civil (SRS)</t>
  </si>
  <si>
    <t xml:space="preserve"> Involuntary Civil Commitment of Sexually Violent Predators (SRS)</t>
  </si>
  <si>
    <t xml:space="preserve"> Appeals (AP cases) from County to Circuit Court (SRS)</t>
  </si>
  <si>
    <t xml:space="preserve"> Writs of Certiorari (SRS)</t>
  </si>
  <si>
    <t xml:space="preserve"> Medical Extensions (Petitions to Extend)(Non-SRS)</t>
  </si>
  <si>
    <t xml:space="preserve"> Transfers of Lien to Security (Non-SRS)</t>
  </si>
  <si>
    <t xml:space="preserve"> Civil Contempt for FTA for Jury Duty (Non-SRS)</t>
  </si>
  <si>
    <t xml:space="preserve"> Confirmation of Arbitration (Non-SRS)</t>
  </si>
  <si>
    <t xml:space="preserve"> Out of State Commission for Foreign Subpoena (Non-SRS)</t>
  </si>
  <si>
    <t xml:space="preserve"> Foreign Judgments (Non-SRS)</t>
  </si>
  <si>
    <t xml:space="preserve"> Cases unable to be categorized </t>
  </si>
  <si>
    <t xml:space="preserve"> Small Claims (up to $5,000) (SRS)</t>
  </si>
  <si>
    <t xml:space="preserve"> Civil ($5,001-$15,000) (SRS)</t>
  </si>
  <si>
    <t xml:space="preserve"> Replevins (SRS)</t>
  </si>
  <si>
    <t xml:space="preserve"> Evictions (SRS)</t>
  </si>
  <si>
    <t xml:space="preserve"> Other County Civil (Non-Monetary) (SRS)</t>
  </si>
  <si>
    <t xml:space="preserve"> Registry Deposits without an Underlying Case (Non-SRS)</t>
  </si>
  <si>
    <t xml:space="preserve"> Applications for Voluntary Binding Arbitration (Non-SRS)</t>
  </si>
  <si>
    <t xml:space="preserve"> Probate (SRS)</t>
  </si>
  <si>
    <t xml:space="preserve"> Guardianship (SRS)</t>
  </si>
  <si>
    <t xml:space="preserve"> Probate Trust (SRS)</t>
  </si>
  <si>
    <t xml:space="preserve"> Baker Act (SRS)</t>
  </si>
  <si>
    <t xml:space="preserve"> Substance Abuse Act (SRS)</t>
  </si>
  <si>
    <t xml:space="preserve"> Other Social (SRS)</t>
  </si>
  <si>
    <t xml:space="preserve"> Risk Protection Orders / RPOs (SRS) New in CFY1819</t>
  </si>
  <si>
    <t xml:space="preserve"> Wills on Deposit (Non-SRS)</t>
  </si>
  <si>
    <t xml:space="preserve"> Pre-Need Guardianship (Non-SRS)</t>
  </si>
  <si>
    <t xml:space="preserve"> Notice of Trust (Non-SRS)</t>
  </si>
  <si>
    <t xml:space="preserve"> Petition to Open Safe Deposit Box (Non-SRS)</t>
  </si>
  <si>
    <t xml:space="preserve"> Caveat (Non-SRS)</t>
  </si>
  <si>
    <t xml:space="preserve"> Petition to Gain Entry to Apartment of Dwelling (Non-SRS)</t>
  </si>
  <si>
    <t xml:space="preserve"> Cert of Person's Imminent Dangerousness (Non-SRS)</t>
  </si>
  <si>
    <t xml:space="preserve"> Professional Guardian Files (Non-SRS)</t>
  </si>
  <si>
    <t xml:space="preserve"> Vulnerable Adults (Non-SRS) New in CY1819</t>
  </si>
  <si>
    <t xml:space="preserve"> Simplified Dissolution (SRS)</t>
  </si>
  <si>
    <t xml:space="preserve"> Dissolution (SRS)</t>
  </si>
  <si>
    <t xml:space="preserve"> Injunctions for Protection (SRS)</t>
  </si>
  <si>
    <t xml:space="preserve"> Support (IV-D and Non IV-D) (SRS)</t>
  </si>
  <si>
    <t xml:space="preserve"> UIFSA (IV-D and Non IV-D) (SRS)</t>
  </si>
  <si>
    <t xml:space="preserve"> Other Family Court (SRS)</t>
  </si>
  <si>
    <t xml:space="preserve"> Adoption Arising out of Chapter 63 (SRS)</t>
  </si>
  <si>
    <t xml:space="preserve"> Name Change (SRS)</t>
  </si>
  <si>
    <t xml:space="preserve"> Paternity/Disestablishment of Paternity (SRS)</t>
  </si>
  <si>
    <t xml:space="preserve"> New Cases (Non-SRS)</t>
  </si>
  <si>
    <t xml:space="preserve"> Dependency Initiating Petitions (SRS)</t>
  </si>
  <si>
    <t xml:space="preserve"> Petitions to Remove Disabilities of Non-Age Minors (743.015) (SRS)</t>
  </si>
  <si>
    <t xml:space="preserve"> CINS/FINS (SRS)</t>
  </si>
  <si>
    <t xml:space="preserve"> Parental Notice of Abortion Act (SRS)</t>
  </si>
  <si>
    <t xml:space="preserve"> Truancy (Non-SRS)</t>
  </si>
  <si>
    <t xml:space="preserve"> DCF Dependency Petition for Injunction pursuant to Chapter 39 (Non-SRS)</t>
  </si>
  <si>
    <t xml:space="preserve"> Other New Cases (Non-SRS)</t>
  </si>
  <si>
    <t xml:space="preserve"> UTCs - Uniform Traffic Citations</t>
  </si>
  <si>
    <t>CaseWeight</t>
  </si>
  <si>
    <t>Sub-CaseCategory</t>
  </si>
  <si>
    <t>COMMENTS</t>
  </si>
  <si>
    <t>NEW CASES</t>
  </si>
  <si>
    <t>Civil ($15,001 - $30,000) (SRS)</t>
  </si>
  <si>
    <t>NOTES</t>
  </si>
  <si>
    <t>WEIGHTS</t>
  </si>
  <si>
    <t>TOTAL NEW CASES</t>
  </si>
  <si>
    <t>REOPENS</t>
  </si>
  <si>
    <t>Qtr 1: Oct - Dec</t>
  </si>
  <si>
    <t>Qtr 2: Jan - Mar</t>
  </si>
  <si>
    <t>Qtr 3: Apr - Jun</t>
  </si>
  <si>
    <t>Qtr 4: Jul - Sep</t>
  </si>
  <si>
    <t>Civil ($8,001 - $15,000) (SRS)</t>
  </si>
  <si>
    <t>Small Claims ($5,001 - $8,000) (SRS)</t>
  </si>
  <si>
    <t>Vulnerable Adults (SRS)</t>
  </si>
  <si>
    <t>Capital Murders</t>
  </si>
  <si>
    <t>Non-Capital Murders</t>
  </si>
  <si>
    <t>Sexual Offenses</t>
  </si>
  <si>
    <t>Out of State Fugitive Warrants (Non-SRS)</t>
  </si>
  <si>
    <t>Search Warrants (Non-SRS)</t>
  </si>
  <si>
    <t>Non-criminal (1st offense) juvenile sexting cases</t>
  </si>
  <si>
    <t>Involuntary Civil Commitment of Sexually Violent Predators (SRS)</t>
  </si>
  <si>
    <t>Professional Guardian Files (Non-SRS)</t>
  </si>
  <si>
    <t>Total Circuit Civil =</t>
  </si>
  <si>
    <t>Total County Civil =</t>
  </si>
  <si>
    <t>Total Probate =</t>
  </si>
  <si>
    <t>Total Family =</t>
  </si>
  <si>
    <t>Total Juvenile Dependency =</t>
  </si>
  <si>
    <t>Total Civil Traffic - UTCs =</t>
  </si>
  <si>
    <t>County Criminal
(cases)</t>
  </si>
  <si>
    <t>Circuit Criminal
(cases)</t>
  </si>
  <si>
    <t>Juvenile Delinquency (cases)</t>
  </si>
  <si>
    <t>County Fiscal Year 2022-2023</t>
  </si>
  <si>
    <t>Felony Cases (SRS)</t>
  </si>
  <si>
    <t>2. If filed in this division.</t>
  </si>
  <si>
    <t>3. The Case Counting Business rules can be found on the CCOC website: https://flccoc.org/forms/#business-rules.</t>
  </si>
  <si>
    <t>Appeals (AP cases) filed in Circuit Court (SRS)</t>
  </si>
  <si>
    <t>Civil ($30,001 - $50,000) (SRS)</t>
  </si>
  <si>
    <t>Clerk of Court Monthly Outputs Report - Subcases</t>
  </si>
  <si>
    <r>
      <t xml:space="preserve">1. A county has the option to continue reporting in this subcase type; however, cases will be weighted at a zero (0). If cases reported in this subcase type, </t>
    </r>
    <r>
      <rPr>
        <b/>
        <sz val="10"/>
        <color rgb="FFAC162C"/>
        <rFont val="Franklin Gothic Book"/>
        <family val="2"/>
        <scheme val="minor"/>
      </rPr>
      <t>please provide explanation</t>
    </r>
    <r>
      <rPr>
        <sz val="10"/>
        <rFont val="Franklin Gothic Book"/>
        <family val="2"/>
        <scheme val="minor"/>
      </rPr>
      <t xml:space="preserve"> in Column R. Counties should make every effort to ensure cases are properly counted according to the Case Counting Business Rules. Counties are also expected to ensure their case management systems are updated to reflect the most recent business rules.</t>
    </r>
  </si>
  <si>
    <t>4. The subcase type Civil ($30,001 - $50,000) (SRS) is effective January 1, 2023.</t>
  </si>
  <si>
    <r>
      <t>NEW CASES</t>
    </r>
    <r>
      <rPr>
        <sz val="8"/>
        <rFont val="Franklin Gothic Book"/>
        <family val="2"/>
        <scheme val="minor"/>
      </rPr>
      <t xml:space="preserve"> (Pulled from Subcases)</t>
    </r>
  </si>
  <si>
    <t>Financial Receipts are totaled for the full fiscal year and entered here annually. Annual total is to be reported on the September 2023 submission.</t>
  </si>
  <si>
    <t>Clerk of Court Monthly Outputs Report - Weighted Subcases</t>
  </si>
  <si>
    <t>CCOC Form Version 1
Created: 10/01/22</t>
  </si>
  <si>
    <t>Andrea Butler</t>
  </si>
  <si>
    <t>andrea.butler@brevardclerk.us</t>
  </si>
  <si>
    <t>We experienced a loss of several staff members.  We are acitvely working on hiring.  We are also affected by Staffing - External.  Hurricanes Ian and Nicole caused office closures.  We are working overtime to recover.</t>
  </si>
  <si>
    <t>Hurricanes Ian and Nicole caused office closures.  We  worked overtime to recover.</t>
  </si>
  <si>
    <t>We are working on training new staff as well as cross training additional staff in juvenile delinquency processes.</t>
  </si>
  <si>
    <t>We experienced another loss/retirement in the department.  We are acitvely working on hiring. The department is also working overtime to recover.</t>
  </si>
  <si>
    <t>One loss and one retirement in the department.  We are working on hiring then training new staff to recover from these shortages.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</si>
</sst>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4" formatCode="_(&quot;$&quot;* #,##0.00_);_(&quot;$&quot;* \(#,##0.00\);_(&quot;$&quot;* &quot;-&quot;??_);_(@_)"/>
    <numFmt numFmtId="43" formatCode="_(* #,##0.00_);_(* \(#,##0.00\);_(* &quot;-&quot;??_);_(@_)"/>
    <numFmt numFmtId="164" formatCode="_([$$-409]* #,##0_);_([$$-409]* \(#,##0\);_([$$-409]* &quot;-&quot;??_);_(@_)"/>
    <numFmt numFmtId="165" formatCode="_(* #,##0_);_(* \(#,##0\);_(* &quot;-&quot;??_);_(@_)"/>
    <numFmt numFmtId="166" formatCode="0.0"/>
    <numFmt numFmtId="167" formatCode="_(* #,##0.0_);_(* \(#,##0.0\);_(* &quot;-&quot;?_);_(@_)"/>
  </numFmts>
  <fonts count="48"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sz val="12"/>
      <name val="Franklin Gothic Book"/>
      <family val="2"/>
      <scheme val="minor"/>
    </font>
    <font>
      <sz val="8"/>
      <name val="Franklin Gothic Book"/>
      <family val="2"/>
      <scheme val="minor"/>
    </font>
    <font>
      <i/>
      <sz val="11"/>
      <name val="Franklin Gothic Book"/>
      <family val="2"/>
      <scheme val="minor"/>
    </font>
    <font>
      <b/>
      <i/>
      <sz val="11"/>
      <name val="Franklin Gothic Book"/>
      <family val="2"/>
      <scheme val="minor"/>
    </font>
    <font>
      <vertAlign val="superscript"/>
      <sz val="10"/>
      <name val="Franklin Gothic Book"/>
      <family val="2"/>
      <scheme val="minor"/>
    </font>
    <font>
      <sz val="10"/>
      <name val="Arial"/>
      <family val="2"/>
    </font>
    <font>
      <sz val="11"/>
      <name val="Franklin Gothic Demi"/>
      <family val="2"/>
      <scheme val="major"/>
    </font>
    <font>
      <sz val="10"/>
      <color theme="0"/>
      <name val="Franklin Gothic Demi"/>
      <family val="2"/>
      <scheme val="major"/>
    </font>
    <font>
      <sz val="10"/>
      <name val="Franklin Gothic Demi"/>
      <family val="2"/>
      <scheme val="major"/>
    </font>
    <font>
      <sz val="9"/>
      <name val="Franklin Gothic Demi"/>
      <family val="2"/>
      <scheme val="major"/>
    </font>
    <font>
      <sz val="11"/>
      <color theme="1"/>
      <name val="Franklin Gothic Demi"/>
      <family val="2"/>
      <scheme val="major"/>
    </font>
    <font>
      <sz val="11"/>
      <color theme="0"/>
      <name val="Franklin Gothic Demi"/>
      <family val="2"/>
      <scheme val="major"/>
    </font>
    <font>
      <sz val="14"/>
      <color theme="3"/>
      <name val="Franklin Gothic Demi"/>
      <family val="2"/>
      <scheme val="major"/>
    </font>
    <font>
      <sz val="9"/>
      <color theme="0"/>
      <name val="Franklin Gothic Book"/>
      <family val="2"/>
      <scheme val="minor"/>
    </font>
    <font>
      <sz val="11"/>
      <color indexed="8"/>
      <name val="Calibri"/>
      <family val="2"/>
    </font>
    <font>
      <sz val="14"/>
      <color theme="4"/>
      <name val="Franklin Gothic Demi"/>
      <family val="2"/>
      <scheme val="major"/>
    </font>
    <font>
      <sz val="9"/>
      <color theme="0"/>
      <name val="Franklin Gothic Demi"/>
      <family val="2"/>
      <scheme val="major"/>
    </font>
    <font>
      <sz val="10"/>
      <color theme="1"/>
      <name val="Franklin Gothic Demi"/>
      <family val="2"/>
      <scheme val="major"/>
    </font>
    <font>
      <sz val="8"/>
      <color theme="0"/>
      <name val="Franklin Gothic Book"/>
      <family val="2"/>
      <scheme val="minor"/>
    </font>
    <font>
      <b/>
      <sz val="10"/>
      <name val="Franklin Gothic Book"/>
      <family val="2"/>
      <scheme val="minor"/>
    </font>
    <font>
      <sz val="8"/>
      <name val="Arial"/>
      <family val="2"/>
    </font>
    <font>
      <sz val="8"/>
      <color rgb="FFAC162C"/>
      <name val="Franklin Gothic Demi"/>
      <family val="2"/>
      <scheme val="major"/>
    </font>
    <font>
      <b/>
      <sz val="10"/>
      <color rgb="FFAC162C"/>
      <name val="Franklin Gothic Book"/>
      <family val="2"/>
      <scheme val="minor"/>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1" tint="0.89996032593768116"/>
        <bgColor indexed="64"/>
      </patternFill>
    </fill>
    <fill>
      <patternFill patternType="solid">
        <fgColor theme="1" tint="0.89999084444715716"/>
        <bgColor indexed="64"/>
      </patternFill>
    </fill>
    <fill>
      <patternFill patternType="solid">
        <fgColor theme="0" tint="-0.34998626667073579"/>
        <bgColor indexed="64"/>
      </patternFill>
    </fill>
    <fill>
      <patternFill patternType="solid">
        <fgColor rgb="FFAC162C"/>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249977111117893"/>
        <bgColor indexed="64"/>
      </patternFill>
    </fill>
  </fills>
  <borders count="15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style="double">
        <color rgb="FF3F3F3F"/>
      </left>
      <right style="double">
        <color rgb="FF3F3F3F"/>
      </right>
      <top style="double">
        <color rgb="FF3F3F3F"/>
      </top>
      <bottom style="double">
        <color rgb="FF3F3F3F"/>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right style="medium">
        <color theme="1" tint="0.499984740745262"/>
      </right>
      <top/>
      <bottom style="thin">
        <color rgb="FF969696"/>
      </bottom>
      <diagonal/>
    </border>
    <border>
      <left/>
      <right style="medium">
        <color theme="1" tint="0.499984740745262"/>
      </right>
      <top style="thin">
        <color rgb="FF969696"/>
      </top>
      <bottom style="thin">
        <color rgb="FF969696"/>
      </bottom>
      <diagonal/>
    </border>
    <border>
      <left/>
      <right style="medium">
        <color theme="1" tint="0.499984740745262"/>
      </right>
      <top style="thin">
        <color rgb="FF969696"/>
      </top>
      <bottom/>
      <diagonal/>
    </border>
    <border>
      <left/>
      <right style="medium">
        <color theme="1" tint="0.499984740745262"/>
      </right>
      <top style="double">
        <color rgb="FF969696"/>
      </top>
      <bottom style="medium">
        <color theme="1" tint="0.499984740745262"/>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0" tint="-0.499984740745262"/>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thin">
        <color rgb="FF969696"/>
      </left>
      <right style="medium">
        <color theme="0" tint="-0.499984740745262"/>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thin">
        <color rgb="FF969696"/>
      </left>
      <right style="medium">
        <color theme="0" tint="-0.499984740745262"/>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thin">
        <color theme="0" tint="-0.34998626667073579"/>
      </left>
      <right style="thin">
        <color theme="0" tint="-0.34998626667073579"/>
      </right>
      <top/>
      <bottom style="medium">
        <color theme="0" tint="-0.499984740745262"/>
      </bottom>
      <diagonal/>
    </border>
    <border>
      <left/>
      <right style="medium">
        <color theme="0" tint="-0.499984740745262"/>
      </right>
      <top/>
      <bottom style="double">
        <color theme="0" tint="-0.499984740745262"/>
      </bottom>
      <diagonal/>
    </border>
    <border>
      <left/>
      <right/>
      <top/>
      <bottom style="double">
        <color theme="0" tint="-0.499984740745262"/>
      </bottom>
      <diagonal/>
    </border>
    <border>
      <left style="medium">
        <color theme="1" tint="0.499984740745262"/>
      </left>
      <right/>
      <top/>
      <bottom style="double">
        <color theme="0" tint="-0.499984740745262"/>
      </bottom>
      <diagonal/>
    </border>
    <border>
      <left/>
      <right style="medium">
        <color theme="0" tint="-0.499984740745262"/>
      </right>
      <top style="medium">
        <color theme="1" tint="0.499984740745262"/>
      </top>
      <bottom/>
      <diagonal/>
    </border>
    <border>
      <left/>
      <right style="medium">
        <color theme="0" tint="-0.499984740745262"/>
      </right>
      <top/>
      <bottom/>
      <diagonal/>
    </border>
    <border>
      <left style="medium">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right style="medium">
        <color theme="0" tint="-0.499984740745262"/>
      </right>
      <top style="double">
        <color theme="0" tint="-0.499984740745262"/>
      </top>
      <bottom style="medium">
        <color theme="1" tint="0.499984740745262"/>
      </bottom>
      <diagonal/>
    </border>
    <border>
      <left/>
      <right/>
      <top style="medium">
        <color theme="1" tint="0.499984740745262"/>
      </top>
      <bottom style="thin">
        <color rgb="FF969696"/>
      </bottom>
      <diagonal/>
    </border>
    <border>
      <left/>
      <right/>
      <top/>
      <bottom style="thin">
        <color rgb="FF969696"/>
      </bottom>
      <diagonal/>
    </border>
    <border>
      <left/>
      <right/>
      <top style="thin">
        <color rgb="FF969696"/>
      </top>
      <bottom style="thin">
        <color rgb="FF969696"/>
      </bottom>
      <diagonal/>
    </border>
    <border>
      <left/>
      <right/>
      <top style="thin">
        <color rgb="FF969696"/>
      </top>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rgb="FF969696"/>
      </right>
      <top style="medium">
        <color theme="0" tint="-0.499984740745262"/>
      </top>
      <bottom/>
      <diagonal/>
    </border>
    <border>
      <left style="thin">
        <color rgb="FF969696"/>
      </left>
      <right style="thin">
        <color rgb="FF969696"/>
      </right>
      <top style="medium">
        <color theme="0" tint="-0.499984740745262"/>
      </top>
      <bottom style="double">
        <color rgb="FF969696"/>
      </bottom>
      <diagonal/>
    </border>
    <border>
      <left style="thin">
        <color rgb="FF969696"/>
      </left>
      <right style="medium">
        <color theme="0" tint="-0.499984740745262"/>
      </right>
      <top style="medium">
        <color theme="0" tint="-0.499984740745262"/>
      </top>
      <bottom style="double">
        <color rgb="FF969696"/>
      </bottom>
      <diagonal/>
    </border>
    <border>
      <left style="medium">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right style="medium">
        <color theme="1" tint="0.499984740745262"/>
      </right>
      <top style="thin">
        <color rgb="FF969696"/>
      </top>
      <bottom style="thin">
        <color indexed="55"/>
      </bottom>
      <diagonal/>
    </border>
    <border>
      <left style="medium">
        <color theme="0" tint="-0.499984740745262"/>
      </left>
      <right style="thin">
        <color theme="0" tint="-0.34998626667073579"/>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double">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thin">
        <color theme="0" tint="-0.34998626667073579"/>
      </left>
      <right/>
      <top/>
      <bottom style="medium">
        <color theme="0" tint="-0.499984740745262"/>
      </bottom>
      <diagonal/>
    </border>
    <border>
      <left style="medium">
        <color theme="1" tint="0.499984740745262"/>
      </left>
      <right style="medium">
        <color theme="1" tint="0.499984740745262"/>
      </right>
      <top style="medium">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double">
        <color theme="0" tint="-0.499984740745262"/>
      </bottom>
      <diagonal/>
    </border>
    <border>
      <left style="thin">
        <color rgb="FF969696"/>
      </left>
      <right/>
      <top/>
      <bottom style="thin">
        <color rgb="FF969696"/>
      </bottom>
      <diagonal/>
    </border>
    <border>
      <left style="thin">
        <color rgb="FF969696"/>
      </left>
      <right/>
      <top style="thin">
        <color rgb="FF969696"/>
      </top>
      <bottom style="thin">
        <color rgb="FF969696"/>
      </bottom>
      <diagonal/>
    </border>
    <border>
      <left style="medium">
        <color theme="1" tint="0.499984740745262"/>
      </left>
      <right style="medium">
        <color theme="1" tint="0.499984740745262"/>
      </right>
      <top style="medium">
        <color theme="1" tint="0.499984740745262"/>
      </top>
      <bottom style="medium">
        <color theme="0" tint="-0.499984740745262"/>
      </bottom>
      <diagonal/>
    </border>
    <border>
      <left style="thin">
        <color theme="0" tint="-0.499984740745262"/>
      </left>
      <right/>
      <top style="medium">
        <color theme="0" tint="-0.499984740745262"/>
      </top>
      <bottom/>
      <diagonal/>
    </border>
    <border>
      <left style="thin">
        <color theme="0" tint="-0.499984740745262"/>
      </left>
      <right/>
      <top/>
      <bottom/>
      <diagonal/>
    </border>
    <border>
      <left style="thin">
        <color theme="0" tint="-0.499984740745262"/>
      </left>
      <right/>
      <top/>
      <bottom style="medium">
        <color theme="0" tint="-0.499984740745262"/>
      </bottom>
      <diagonal/>
    </border>
    <border>
      <left/>
      <right style="medium">
        <color theme="1" tint="0.499984740745262"/>
      </right>
      <top style="medium">
        <color theme="1" tint="0.499984740745262"/>
      </top>
      <bottom/>
      <diagonal/>
    </border>
    <border>
      <left style="medium">
        <color theme="1" tint="0.499984740745262"/>
      </left>
      <right style="thin">
        <color theme="0" tint="-0.499984740745262"/>
      </right>
      <top style="medium">
        <color theme="0" tint="-0.499984740745262"/>
      </top>
      <bottom/>
      <diagonal/>
    </border>
    <border>
      <left style="thin">
        <color theme="0" tint="-0.499984740745262"/>
      </left>
      <right style="medium">
        <color theme="1" tint="0.499984740745262"/>
      </right>
      <top style="medium">
        <color theme="0" tint="-0.499984740745262"/>
      </top>
      <bottom/>
      <diagonal/>
    </border>
    <border>
      <left style="medium">
        <color theme="1" tint="0.499984740745262"/>
      </left>
      <right style="thin">
        <color theme="0" tint="-0.499984740745262"/>
      </right>
      <top/>
      <bottom/>
      <diagonal/>
    </border>
    <border>
      <left style="thin">
        <color theme="0" tint="-0.499984740745262"/>
      </left>
      <right style="medium">
        <color theme="1" tint="0.499984740745262"/>
      </right>
      <top/>
      <bottom/>
      <diagonal/>
    </border>
    <border>
      <left style="medium">
        <color theme="1" tint="0.499984740745262"/>
      </left>
      <right style="thin">
        <color theme="0" tint="-0.499984740745262"/>
      </right>
      <top/>
      <bottom style="medium">
        <color theme="0" tint="-0.499984740745262"/>
      </bottom>
      <diagonal/>
    </border>
    <border>
      <left style="thin">
        <color theme="0" tint="-0.499984740745262"/>
      </left>
      <right style="medium">
        <color theme="1" tint="0.499984740745262"/>
      </right>
      <top/>
      <bottom style="medium">
        <color theme="0" tint="-0.499984740745262"/>
      </bottom>
      <diagonal/>
    </border>
    <border>
      <left style="medium">
        <color theme="1" tint="0.499984740745262"/>
      </left>
      <right style="thin">
        <color theme="0" tint="-0.499984740745262"/>
      </right>
      <top/>
      <bottom style="medium">
        <color theme="1" tint="0.499984740745262"/>
      </bottom>
      <diagonal/>
    </border>
    <border>
      <left style="thin">
        <color theme="0" tint="-0.499984740745262"/>
      </left>
      <right style="medium">
        <color theme="1" tint="0.499984740745262"/>
      </right>
      <top/>
      <bottom style="medium">
        <color theme="1" tint="0.499984740745262"/>
      </bottom>
      <diagonal/>
    </border>
    <border>
      <left style="thin">
        <color rgb="FF969696"/>
      </left>
      <right style="thin">
        <color rgb="FF969696"/>
      </right>
      <top style="thin">
        <color rgb="FF969696"/>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left style="medium">
        <color theme="0" tint="-0.499984740745262"/>
      </left>
      <right style="thin">
        <color rgb="FF969696"/>
      </right>
      <top/>
      <bottom style="double">
        <color theme="0" tint="-0.499984740745262"/>
      </bottom>
      <diagonal/>
    </border>
    <border>
      <left style="thin">
        <color rgb="FF969696"/>
      </left>
      <right style="thin">
        <color rgb="FF969696"/>
      </right>
      <top/>
      <bottom style="double">
        <color theme="0" tint="-0.499984740745262"/>
      </bottom>
      <diagonal/>
    </border>
    <border>
      <left style="thin">
        <color rgb="FF969696"/>
      </left>
      <right style="medium">
        <color theme="0" tint="-0.499984740745262"/>
      </right>
      <top/>
      <bottom style="double">
        <color theme="0" tint="-0.499984740745262"/>
      </bottom>
      <diagonal/>
    </border>
    <border>
      <left style="medium">
        <color theme="0" tint="-0.499984740745262"/>
      </left>
      <right style="thin">
        <color rgb="FF969696"/>
      </right>
      <top style="thin">
        <color rgb="FF969696"/>
      </top>
      <bottom style="double">
        <color theme="0" tint="-0.499984740745262"/>
      </bottom>
      <diagonal/>
    </border>
    <border>
      <left style="thin">
        <color rgb="FF969696"/>
      </left>
      <right style="thin">
        <color rgb="FF969696"/>
      </right>
      <top style="thin">
        <color rgb="FF969696"/>
      </top>
      <bottom style="double">
        <color theme="0" tint="-0.499984740745262"/>
      </bottom>
      <diagonal/>
    </border>
    <border>
      <left style="thin">
        <color rgb="FF969696"/>
      </left>
      <right style="medium">
        <color theme="0" tint="-0.499984740745262"/>
      </right>
      <top style="thin">
        <color rgb="FF969696"/>
      </top>
      <bottom style="double">
        <color theme="0" tint="-0.499984740745262"/>
      </bottom>
      <diagonal/>
    </border>
    <border>
      <left style="medium">
        <color theme="0" tint="-0.499984740745262"/>
      </left>
      <right style="thin">
        <color rgb="FF969696"/>
      </right>
      <top style="medium">
        <color theme="0" tint="-0.499984740745262"/>
      </top>
      <bottom style="double">
        <color theme="0" tint="-0.499984740745262"/>
      </bottom>
      <diagonal/>
    </border>
    <border>
      <left style="thin">
        <color theme="1" tint="0.499984740745262"/>
      </left>
      <right style="thin">
        <color rgb="FF969696"/>
      </right>
      <top style="medium">
        <color theme="0" tint="-0.499984740745262"/>
      </top>
      <bottom style="double">
        <color theme="0" tint="-0.499984740745262"/>
      </bottom>
      <diagonal/>
    </border>
    <border>
      <left style="thin">
        <color theme="1" tint="0.499984740745262"/>
      </left>
      <right style="medium">
        <color theme="0" tint="-0.499984740745262"/>
      </right>
      <top style="medium">
        <color theme="0" tint="-0.499984740745262"/>
      </top>
      <bottom style="double">
        <color theme="0"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0" tint="-0.499984740745262"/>
      </left>
      <right style="medium">
        <color theme="0" tint="-0.499984740745262"/>
      </right>
      <top style="double">
        <color rgb="FF969696"/>
      </top>
      <bottom style="medium">
        <color theme="1"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34998626667073579"/>
      </right>
      <top style="double">
        <color theme="0" tint="-0.499984740745262"/>
      </top>
      <bottom style="medium">
        <color theme="0" tint="-0.499984740745262"/>
      </bottom>
      <diagonal/>
    </border>
    <border>
      <left style="thin">
        <color theme="0" tint="-0.34998626667073579"/>
      </left>
      <right style="thin">
        <color theme="0" tint="-0.34998626667073579"/>
      </right>
      <top style="double">
        <color theme="0" tint="-0.499984740745262"/>
      </top>
      <bottom style="medium">
        <color theme="0" tint="-0.499984740745262"/>
      </bottom>
      <diagonal/>
    </border>
    <border>
      <left style="thin">
        <color theme="0" tint="-0.34998626667073579"/>
      </left>
      <right style="medium">
        <color theme="1" tint="0.499984740745262"/>
      </right>
      <top style="double">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thin">
        <color theme="0" tint="-0.34998626667073579"/>
      </left>
      <right style="medium">
        <color theme="0" tint="-0.499984740745262"/>
      </right>
      <top style="double">
        <color theme="0"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medium">
        <color theme="0" tint="-0.499984740745262"/>
      </left>
      <right style="medium">
        <color theme="0" tint="-0.499984740745262"/>
      </right>
      <top style="thin">
        <color rgb="FF969696"/>
      </top>
      <bottom style="thin">
        <color rgb="FF969696"/>
      </bottom>
      <diagonal/>
    </border>
    <border>
      <left style="medium">
        <color theme="0" tint="-0.499984740745262"/>
      </left>
      <right style="medium">
        <color theme="0" tint="-0.499984740745262"/>
      </right>
      <top style="thin">
        <color theme="0" tint="-0.499984740745262"/>
      </top>
      <bottom style="double">
        <color rgb="FF969696"/>
      </bottom>
      <diagonal/>
    </border>
    <border>
      <left style="thin">
        <color rgb="FF969696"/>
      </left>
      <right style="medium">
        <color rgb="FF969696"/>
      </right>
      <top style="thin">
        <color rgb="FF969696"/>
      </top>
      <bottom style="double">
        <color theme="0" tint="-0.499984740745262"/>
      </bottom>
      <diagonal/>
    </border>
    <border>
      <left style="medium">
        <color theme="0" tint="-0.499984740745262"/>
      </left>
      <right style="medium">
        <color theme="0" tint="-0.499984740745262"/>
      </right>
      <top/>
      <bottom/>
      <diagonal/>
    </border>
    <border>
      <left style="medium">
        <color theme="1" tint="0.499984740745262"/>
      </left>
      <right style="medium">
        <color theme="1" tint="0.499984740745262"/>
      </right>
      <top style="thin">
        <color theme="1" tint="0.499984740745262"/>
      </top>
      <bottom/>
      <diagonal/>
    </border>
    <border>
      <left style="thin">
        <color rgb="FF969696"/>
      </left>
      <right style="medium">
        <color rgb="FF969696"/>
      </right>
      <top style="thin">
        <color rgb="FF969696"/>
      </top>
      <bottom/>
      <diagonal/>
    </border>
    <border>
      <left style="medium">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medium">
        <color theme="0" tint="-0.499984740745262"/>
      </right>
      <top style="double">
        <color theme="0" tint="-0.499984740745262"/>
      </top>
      <bottom style="medium">
        <color theme="0" tint="-0.499984740745262"/>
      </bottom>
      <diagonal/>
    </border>
    <border>
      <left style="medium">
        <color theme="0" tint="-0.499984740745262"/>
      </left>
      <right style="medium">
        <color theme="0" tint="-0.499984740745262"/>
      </right>
      <top style="double">
        <color rgb="FF969696"/>
      </top>
      <bottom style="medium">
        <color theme="0" tint="-0.499984740745262"/>
      </bottom>
      <diagonal/>
    </border>
    <border>
      <left style="medium">
        <color theme="0" tint="-0.499984740745262"/>
      </left>
      <right style="medium">
        <color theme="1" tint="0.499984740745262"/>
      </right>
      <top style="thin">
        <color theme="0" tint="-0.499984740745262"/>
      </top>
      <bottom style="thin">
        <color rgb="FF969696"/>
      </bottom>
      <diagonal/>
    </border>
    <border>
      <left style="medium">
        <color theme="0" tint="-0.499984740745262"/>
      </left>
      <right style="thin">
        <color rgb="FF969696"/>
      </right>
      <top/>
      <bottom/>
      <diagonal/>
    </border>
    <border>
      <left style="thin">
        <color rgb="FF969696"/>
      </left>
      <right style="thin">
        <color rgb="FF969696"/>
      </right>
      <top/>
      <bottom/>
      <diagonal/>
    </border>
    <border>
      <left style="thin">
        <color rgb="FF969696"/>
      </left>
      <right/>
      <top/>
      <bottom/>
      <diagonal/>
    </border>
    <border>
      <left style="thin">
        <color theme="0" tint="-0.499984740745262"/>
      </left>
      <right style="medium">
        <color theme="1" tint="0.499984740745262"/>
      </right>
      <top style="medium">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double">
        <color theme="0" tint="-0.499984740745262"/>
      </bottom>
      <diagonal/>
    </border>
    <border>
      <left style="thin">
        <color theme="0" tint="-0.34998626667073579"/>
      </left>
      <right/>
      <top style="double">
        <color theme="0" tint="-0.499984740745262"/>
      </top>
      <bottom style="medium">
        <color theme="0" tint="-0.499984740745262"/>
      </bottom>
      <diagonal/>
    </border>
    <border>
      <left style="medium">
        <color theme="1" tint="0.499984740745262"/>
      </left>
      <right style="medium">
        <color theme="1" tint="0.499984740745262"/>
      </right>
      <top style="double">
        <color theme="0" tint="-0.499984740745262"/>
      </top>
      <bottom style="medium">
        <color theme="0" tint="-0.499984740745262"/>
      </bottom>
      <diagonal/>
    </border>
  </borders>
  <cellStyleXfs count="55">
    <xf numFmtId="0" fontId="0" fillId="0" borderId="0"/>
    <xf numFmtId="0" fontId="19" fillId="0" borderId="0"/>
    <xf numFmtId="0" fontId="17" fillId="0" borderId="0"/>
    <xf numFmtId="0" fontId="16" fillId="0" borderId="0"/>
    <xf numFmtId="0" fontId="15" fillId="0" borderId="0"/>
    <xf numFmtId="0" fontId="18"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4" fillId="0" borderId="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0" fontId="13" fillId="0" borderId="0"/>
    <xf numFmtId="44"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9" fillId="0" borderId="0"/>
    <xf numFmtId="0" fontId="8" fillId="0" borderId="0"/>
    <xf numFmtId="44"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30" fillId="0" borderId="0" applyFont="0" applyFill="0" applyBorder="0" applyAlignment="0" applyProtection="0"/>
    <xf numFmtId="9" fontId="30" fillId="0" borderId="0" applyFont="0" applyFill="0" applyBorder="0" applyAlignment="0" applyProtection="0"/>
    <xf numFmtId="164" fontId="35" fillId="8" borderId="15">
      <alignment vertical="center"/>
    </xf>
    <xf numFmtId="0" fontId="20" fillId="9" borderId="18">
      <alignment horizontal="center" vertical="center"/>
      <protection locked="0"/>
    </xf>
    <xf numFmtId="0" fontId="20" fillId="10" borderId="18">
      <alignment horizontal="center" vertical="center"/>
      <protection locked="0"/>
    </xf>
    <xf numFmtId="44" fontId="25" fillId="12" borderId="21">
      <alignment vertical="center"/>
      <protection locked="0"/>
    </xf>
    <xf numFmtId="44" fontId="20" fillId="12" borderId="26" applyBorder="0">
      <alignment vertical="center"/>
      <protection locked="0"/>
    </xf>
    <xf numFmtId="44" fontId="20" fillId="10" borderId="29" applyBorder="0">
      <alignment vertical="center"/>
      <protection locked="0"/>
    </xf>
    <xf numFmtId="44" fontId="20" fillId="9" borderId="31" applyBorder="0">
      <alignment vertical="center"/>
      <protection locked="0"/>
    </xf>
    <xf numFmtId="44" fontId="20" fillId="9" borderId="33" applyBorder="0">
      <alignment vertical="center"/>
      <protection locked="0"/>
    </xf>
    <xf numFmtId="44" fontId="25" fillId="10" borderId="11" applyBorder="0">
      <alignment vertical="top"/>
      <protection locked="0"/>
    </xf>
    <xf numFmtId="0" fontId="1" fillId="0" borderId="0"/>
    <xf numFmtId="9" fontId="39" fillId="0" borderId="0" applyFont="0" applyFill="0" applyBorder="0" applyAlignment="0" applyProtection="0"/>
    <xf numFmtId="0" fontId="18" fillId="0" borderId="0"/>
    <xf numFmtId="0" fontId="18" fillId="0" borderId="0"/>
  </cellStyleXfs>
  <cellXfs count="422">
    <xf numFmtId="0" fontId="0" fillId="0" borderId="0" xfId="0"/>
    <xf numFmtId="0" fontId="0" fillId="0" borderId="0" xfId="0" applyProtection="1"/>
    <xf numFmtId="0" fontId="23" fillId="0" borderId="0" xfId="0" applyFont="1"/>
    <xf numFmtId="0" fontId="24" fillId="6" borderId="0" xfId="0" applyFont="1" applyFill="1"/>
    <xf numFmtId="0" fontId="24" fillId="6"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0" fontId="20" fillId="0" borderId="0" xfId="0" applyFont="1" applyAlignment="1" applyProtection="1">
      <alignment horizontal="left"/>
    </xf>
    <xf numFmtId="0" fontId="22" fillId="0" borderId="0" xfId="0" applyFont="1" applyBorder="1" applyAlignment="1" applyProtection="1">
      <alignment vertical="top"/>
    </xf>
    <xf numFmtId="0" fontId="20" fillId="0" borderId="0" xfId="0" applyFont="1" applyBorder="1" applyAlignment="1" applyProtection="1">
      <alignment vertical="top"/>
    </xf>
    <xf numFmtId="0" fontId="20" fillId="0" borderId="0" xfId="0" applyFont="1" applyBorder="1" applyAlignment="1" applyProtection="1">
      <alignment vertical="center"/>
    </xf>
    <xf numFmtId="0" fontId="23" fillId="0" borderId="0" xfId="0" applyFont="1" applyBorder="1" applyAlignment="1" applyProtection="1">
      <alignment vertical="top"/>
    </xf>
    <xf numFmtId="17" fontId="21" fillId="0" borderId="0" xfId="0" applyNumberFormat="1" applyFont="1" applyFill="1" applyBorder="1" applyAlignment="1" applyProtection="1">
      <alignment horizontal="center" vertical="top"/>
    </xf>
    <xf numFmtId="0" fontId="21" fillId="0" borderId="0" xfId="0" applyFont="1" applyAlignment="1" applyProtection="1">
      <alignment vertical="center"/>
    </xf>
    <xf numFmtId="42" fontId="20" fillId="0" borderId="0" xfId="0" applyNumberFormat="1" applyFont="1" applyFill="1" applyBorder="1" applyAlignment="1" applyProtection="1">
      <alignment vertical="top"/>
    </xf>
    <xf numFmtId="0" fontId="27" fillId="0" borderId="0" xfId="0" applyFont="1" applyAlignment="1" applyProtection="1">
      <alignment vertical="top"/>
    </xf>
    <xf numFmtId="0" fontId="28" fillId="0" borderId="0" xfId="0" applyFont="1" applyAlignment="1" applyProtection="1">
      <alignment horizontal="center" vertical="center"/>
    </xf>
    <xf numFmtId="0" fontId="23" fillId="0" borderId="0" xfId="0" applyFont="1" applyAlignment="1" applyProtection="1">
      <alignment vertical="top"/>
    </xf>
    <xf numFmtId="0" fontId="23" fillId="0" borderId="0" xfId="0" applyFont="1" applyAlignment="1" applyProtection="1">
      <alignment vertical="center"/>
    </xf>
    <xf numFmtId="0" fontId="29" fillId="0" borderId="0" xfId="0" applyFont="1" applyAlignment="1" applyProtection="1">
      <alignment vertical="top"/>
    </xf>
    <xf numFmtId="0" fontId="31" fillId="0" borderId="0" xfId="0" applyFont="1" applyAlignment="1" applyProtection="1">
      <alignment vertical="center"/>
    </xf>
    <xf numFmtId="0" fontId="33" fillId="0" borderId="0" xfId="0" applyFont="1" applyAlignment="1" applyProtection="1">
      <alignment vertical="center"/>
    </xf>
    <xf numFmtId="0" fontId="31" fillId="0" borderId="0" xfId="0" applyFont="1" applyFill="1" applyBorder="1" applyAlignment="1" applyProtection="1">
      <alignment horizontal="center" vertical="center"/>
    </xf>
    <xf numFmtId="42" fontId="31" fillId="0" borderId="0" xfId="0" applyNumberFormat="1" applyFont="1" applyFill="1" applyBorder="1" applyAlignment="1" applyProtection="1">
      <alignment vertical="center"/>
    </xf>
    <xf numFmtId="0" fontId="31" fillId="0" borderId="0" xfId="0" applyFont="1" applyBorder="1" applyAlignment="1" applyProtection="1">
      <alignment vertical="center"/>
    </xf>
    <xf numFmtId="0" fontId="31" fillId="0" borderId="0" xfId="0" applyFont="1" applyBorder="1" applyAlignment="1" applyProtection="1">
      <alignment horizontal="right" vertical="center"/>
    </xf>
    <xf numFmtId="44" fontId="31" fillId="0" borderId="0" xfId="0" applyNumberFormat="1" applyFont="1" applyFill="1" applyBorder="1" applyAlignment="1" applyProtection="1">
      <alignment vertical="center"/>
    </xf>
    <xf numFmtId="17" fontId="36" fillId="13" borderId="50" xfId="0" applyNumberFormat="1" applyFont="1" applyFill="1" applyBorder="1" applyAlignment="1" applyProtection="1">
      <alignment horizontal="center" vertical="center"/>
    </xf>
    <xf numFmtId="17" fontId="36" fillId="13" borderId="51" xfId="0" applyNumberFormat="1" applyFont="1" applyFill="1" applyBorder="1" applyAlignment="1" applyProtection="1">
      <alignment horizontal="center" vertical="center"/>
    </xf>
    <xf numFmtId="17" fontId="36" fillId="13" borderId="52" xfId="0" applyNumberFormat="1" applyFont="1" applyFill="1" applyBorder="1" applyAlignment="1" applyProtection="1">
      <alignment horizontal="center" vertical="center"/>
    </xf>
    <xf numFmtId="0" fontId="29" fillId="0" borderId="0" xfId="0" applyFont="1" applyAlignment="1" applyProtection="1">
      <alignment horizontal="right" vertical="top"/>
    </xf>
    <xf numFmtId="0" fontId="31" fillId="0" borderId="0" xfId="0" applyFont="1" applyBorder="1" applyAlignment="1" applyProtection="1">
      <alignment horizontal="center" vertical="center" wrapText="1"/>
    </xf>
    <xf numFmtId="165" fontId="31" fillId="0" borderId="0" xfId="40" applyNumberFormat="1" applyFont="1" applyFill="1" applyBorder="1" applyAlignment="1" applyProtection="1">
      <alignment vertical="center"/>
    </xf>
    <xf numFmtId="165" fontId="23" fillId="3" borderId="70" xfId="40" applyNumberFormat="1" applyFont="1" applyFill="1" applyBorder="1" applyAlignment="1" applyProtection="1">
      <alignment vertical="center"/>
    </xf>
    <xf numFmtId="0" fontId="23" fillId="0" borderId="16" xfId="0" applyFont="1" applyBorder="1" applyAlignment="1" applyProtection="1">
      <alignment horizontal="right" vertical="center"/>
    </xf>
    <xf numFmtId="165" fontId="23" fillId="3" borderId="71" xfId="40" applyNumberFormat="1" applyFont="1" applyFill="1" applyBorder="1" applyAlignment="1" applyProtection="1">
      <alignment vertical="center"/>
    </xf>
    <xf numFmtId="9" fontId="23" fillId="4" borderId="77" xfId="41" applyFont="1" applyFill="1" applyBorder="1" applyAlignment="1" applyProtection="1">
      <alignment vertical="center"/>
    </xf>
    <xf numFmtId="9" fontId="23" fillId="4" borderId="78" xfId="41" applyFont="1" applyFill="1" applyBorder="1" applyAlignment="1" applyProtection="1">
      <alignment vertical="center"/>
    </xf>
    <xf numFmtId="9" fontId="23" fillId="4" borderId="79" xfId="41" applyFont="1" applyFill="1" applyBorder="1" applyAlignment="1" applyProtection="1">
      <alignment vertical="center"/>
    </xf>
    <xf numFmtId="9" fontId="23" fillId="4" borderId="20" xfId="41" applyFont="1" applyFill="1" applyBorder="1" applyAlignment="1" applyProtection="1">
      <alignment vertical="center"/>
    </xf>
    <xf numFmtId="165" fontId="23" fillId="9" borderId="64" xfId="40" applyNumberFormat="1" applyFont="1" applyFill="1" applyBorder="1" applyAlignment="1" applyProtection="1">
      <alignment vertical="center"/>
      <protection locked="0"/>
    </xf>
    <xf numFmtId="165" fontId="23" fillId="9" borderId="65" xfId="40" applyNumberFormat="1" applyFont="1" applyFill="1" applyBorder="1" applyAlignment="1" applyProtection="1">
      <alignment vertical="center"/>
      <protection locked="0"/>
    </xf>
    <xf numFmtId="165" fontId="23" fillId="9" borderId="66" xfId="40" applyNumberFormat="1" applyFont="1" applyFill="1" applyBorder="1" applyAlignment="1" applyProtection="1">
      <alignment vertical="center"/>
      <protection locked="0"/>
    </xf>
    <xf numFmtId="165" fontId="23" fillId="10" borderId="74" xfId="40" applyNumberFormat="1" applyFont="1" applyFill="1" applyBorder="1" applyAlignment="1" applyProtection="1">
      <alignment vertical="center"/>
      <protection locked="0"/>
    </xf>
    <xf numFmtId="165" fontId="23" fillId="10" borderId="75" xfId="40" applyNumberFormat="1" applyFont="1" applyFill="1" applyBorder="1" applyAlignment="1" applyProtection="1">
      <alignment vertical="center"/>
      <protection locked="0"/>
    </xf>
    <xf numFmtId="165" fontId="23" fillId="10" borderId="76" xfId="40" applyNumberFormat="1" applyFont="1" applyFill="1" applyBorder="1" applyAlignment="1" applyProtection="1">
      <alignment vertical="center"/>
      <protection locked="0"/>
    </xf>
    <xf numFmtId="0" fontId="24" fillId="6" borderId="0" xfId="54" applyFont="1" applyFill="1" applyAlignment="1" applyProtection="1">
      <alignment wrapText="1"/>
    </xf>
    <xf numFmtId="0" fontId="23" fillId="0" borderId="0" xfId="54" applyFont="1" applyProtection="1"/>
    <xf numFmtId="0" fontId="24" fillId="6" borderId="1" xfId="54" applyFont="1" applyFill="1" applyBorder="1" applyProtection="1"/>
    <xf numFmtId="0" fontId="24" fillId="6" borderId="2" xfId="54" applyFont="1" applyFill="1" applyBorder="1" applyProtection="1"/>
    <xf numFmtId="0" fontId="24" fillId="6" borderId="9" xfId="54" applyFont="1" applyFill="1" applyBorder="1" applyProtection="1"/>
    <xf numFmtId="0" fontId="23" fillId="0" borderId="3" xfId="54" applyFont="1" applyBorder="1" applyProtection="1"/>
    <xf numFmtId="0" fontId="23" fillId="0" borderId="0" xfId="54" applyFont="1" applyBorder="1" applyProtection="1"/>
    <xf numFmtId="0" fontId="23" fillId="0" borderId="4" xfId="54" applyFont="1" applyBorder="1" applyProtection="1"/>
    <xf numFmtId="0" fontId="24" fillId="6" borderId="0" xfId="54" applyFont="1" applyFill="1" applyProtection="1"/>
    <xf numFmtId="14" fontId="23" fillId="7" borderId="0" xfId="54" applyNumberFormat="1" applyFont="1" applyFill="1" applyProtection="1">
      <protection locked="0"/>
    </xf>
    <xf numFmtId="0" fontId="23" fillId="7" borderId="0" xfId="54" applyFont="1" applyFill="1" applyProtection="1">
      <protection locked="0"/>
    </xf>
    <xf numFmtId="14" fontId="23" fillId="0" borderId="0" xfId="54" applyNumberFormat="1" applyFont="1" applyProtection="1"/>
    <xf numFmtId="0" fontId="23" fillId="0" borderId="5" xfId="54" applyFont="1" applyBorder="1" applyProtection="1"/>
    <xf numFmtId="0" fontId="23" fillId="0" borderId="6" xfId="54" applyFont="1" applyBorder="1" applyProtection="1"/>
    <xf numFmtId="0" fontId="23" fillId="0" borderId="10" xfId="54" applyFont="1" applyBorder="1" applyProtection="1"/>
    <xf numFmtId="1" fontId="23" fillId="0" borderId="0" xfId="54" applyNumberFormat="1" applyFont="1" applyProtection="1"/>
    <xf numFmtId="37" fontId="23" fillId="0" borderId="0" xfId="54" applyNumberFormat="1" applyFont="1" applyProtection="1"/>
    <xf numFmtId="0" fontId="23" fillId="0" borderId="0" xfId="54" applyNumberFormat="1" applyFont="1" applyProtection="1"/>
    <xf numFmtId="42" fontId="31" fillId="0" borderId="47" xfId="0" applyNumberFormat="1" applyFont="1" applyFill="1" applyBorder="1" applyAlignment="1" applyProtection="1">
      <alignment horizontal="center" vertical="center"/>
    </xf>
    <xf numFmtId="0" fontId="32" fillId="14" borderId="87" xfId="0" applyFont="1" applyFill="1" applyBorder="1" applyAlignment="1" applyProtection="1">
      <alignment horizontal="center" vertical="center"/>
    </xf>
    <xf numFmtId="42" fontId="31" fillId="0" borderId="87" xfId="0" applyNumberFormat="1" applyFont="1" applyFill="1" applyBorder="1" applyAlignment="1" applyProtection="1">
      <alignment horizontal="center" vertical="center"/>
    </xf>
    <xf numFmtId="42" fontId="31" fillId="0" borderId="96" xfId="0" applyNumberFormat="1" applyFont="1" applyFill="1" applyBorder="1" applyAlignment="1" applyProtection="1">
      <alignment horizontal="center" vertical="center"/>
    </xf>
    <xf numFmtId="14" fontId="20" fillId="0" borderId="0" xfId="0" applyNumberFormat="1" applyFont="1" applyAlignment="1" applyProtection="1">
      <alignment vertical="top"/>
    </xf>
    <xf numFmtId="165" fontId="31" fillId="0" borderId="43" xfId="0" applyNumberFormat="1" applyFont="1" applyBorder="1" applyAlignment="1" applyProtection="1">
      <alignment horizontal="right" vertical="center"/>
    </xf>
    <xf numFmtId="165" fontId="31" fillId="0" borderId="34" xfId="40" applyNumberFormat="1" applyFont="1" applyFill="1" applyBorder="1" applyAlignment="1" applyProtection="1">
      <alignment horizontal="right" vertical="center"/>
    </xf>
    <xf numFmtId="165" fontId="31" fillId="0" borderId="44" xfId="0" applyNumberFormat="1" applyFont="1" applyBorder="1" applyAlignment="1" applyProtection="1">
      <alignment horizontal="right" vertical="center"/>
    </xf>
    <xf numFmtId="165" fontId="31" fillId="0" borderId="46" xfId="0" applyNumberFormat="1" applyFont="1" applyBorder="1" applyAlignment="1" applyProtection="1">
      <alignment horizontal="right" vertical="center"/>
    </xf>
    <xf numFmtId="165" fontId="31" fillId="0" borderId="46" xfId="0" applyNumberFormat="1" applyFont="1" applyFill="1" applyBorder="1" applyAlignment="1" applyProtection="1">
      <alignment horizontal="right" vertical="center"/>
    </xf>
    <xf numFmtId="165" fontId="31" fillId="0" borderId="45" xfId="0" applyNumberFormat="1" applyFont="1" applyBorder="1" applyAlignment="1" applyProtection="1">
      <alignment horizontal="right" vertical="center"/>
    </xf>
    <xf numFmtId="165" fontId="31" fillId="0" borderId="23" xfId="0" applyNumberFormat="1" applyFont="1" applyBorder="1" applyAlignment="1" applyProtection="1">
      <alignment horizontal="right" vertical="center"/>
    </xf>
    <xf numFmtId="165" fontId="31" fillId="2" borderId="25" xfId="0" applyNumberFormat="1" applyFont="1" applyFill="1" applyBorder="1" applyAlignment="1" applyProtection="1">
      <alignment horizontal="right" vertical="center"/>
    </xf>
    <xf numFmtId="165" fontId="31" fillId="0" borderId="22" xfId="0" applyNumberFormat="1" applyFont="1" applyBorder="1" applyAlignment="1" applyProtection="1">
      <alignment horizontal="right" vertical="center"/>
    </xf>
    <xf numFmtId="165" fontId="31" fillId="0" borderId="59" xfId="0" applyNumberFormat="1" applyFont="1" applyBorder="1" applyAlignment="1" applyProtection="1">
      <alignment horizontal="right" vertical="center"/>
    </xf>
    <xf numFmtId="165" fontId="31" fillId="0" borderId="59" xfId="0" applyNumberFormat="1" applyFont="1" applyFill="1" applyBorder="1" applyAlignment="1" applyProtection="1">
      <alignment horizontal="right" vertical="center"/>
    </xf>
    <xf numFmtId="165" fontId="31" fillId="0" borderId="24" xfId="0" applyNumberFormat="1" applyFont="1" applyFill="1" applyBorder="1" applyAlignment="1" applyProtection="1">
      <alignment horizontal="right" vertical="center"/>
    </xf>
    <xf numFmtId="165" fontId="31" fillId="0" borderId="25" xfId="0" applyNumberFormat="1" applyFont="1" applyFill="1" applyBorder="1" applyAlignment="1" applyProtection="1">
      <alignment horizontal="right" vertical="center"/>
    </xf>
    <xf numFmtId="165" fontId="31" fillId="0" borderId="45" xfId="0" applyNumberFormat="1" applyFont="1" applyFill="1" applyBorder="1" applyAlignment="1" applyProtection="1">
      <alignment horizontal="right" vertical="center"/>
    </xf>
    <xf numFmtId="165" fontId="31" fillId="0" borderId="44" xfId="40" applyNumberFormat="1" applyFont="1" applyBorder="1" applyAlignment="1" applyProtection="1">
      <alignment horizontal="right" vertical="center"/>
    </xf>
    <xf numFmtId="165" fontId="31" fillId="0" borderId="45" xfId="40" applyNumberFormat="1" applyFont="1" applyBorder="1" applyAlignment="1" applyProtection="1">
      <alignment horizontal="right" vertical="center"/>
    </xf>
    <xf numFmtId="165" fontId="31" fillId="0" borderId="45" xfId="40" applyNumberFormat="1" applyFont="1" applyFill="1" applyBorder="1" applyAlignment="1" applyProtection="1">
      <alignment horizontal="right" vertical="center"/>
    </xf>
    <xf numFmtId="165" fontId="31" fillId="0" borderId="46" xfId="40" applyNumberFormat="1" applyFont="1" applyFill="1" applyBorder="1" applyAlignment="1" applyProtection="1">
      <alignment horizontal="right" vertical="center"/>
    </xf>
    <xf numFmtId="165" fontId="31" fillId="0" borderId="60" xfId="40" applyNumberFormat="1" applyFont="1" applyFill="1" applyBorder="1" applyAlignment="1" applyProtection="1">
      <alignment horizontal="right" vertical="center"/>
    </xf>
    <xf numFmtId="165" fontId="31" fillId="0" borderId="90" xfId="40" applyNumberFormat="1" applyFont="1" applyFill="1" applyBorder="1" applyAlignment="1" applyProtection="1">
      <alignment horizontal="right" vertical="center"/>
    </xf>
    <xf numFmtId="165" fontId="23" fillId="3" borderId="74" xfId="40" applyNumberFormat="1" applyFont="1" applyFill="1" applyBorder="1" applyAlignment="1" applyProtection="1">
      <alignment horizontal="right" vertical="center"/>
    </xf>
    <xf numFmtId="165" fontId="23" fillId="3" borderId="75" xfId="40" applyNumberFormat="1" applyFont="1" applyFill="1" applyBorder="1" applyAlignment="1" applyProtection="1">
      <alignment horizontal="right" vertical="center"/>
    </xf>
    <xf numFmtId="165" fontId="23" fillId="3" borderId="76" xfId="40" applyNumberFormat="1" applyFont="1" applyFill="1" applyBorder="1" applyAlignment="1" applyProtection="1">
      <alignment horizontal="right" vertical="center"/>
    </xf>
    <xf numFmtId="165" fontId="23" fillId="3" borderId="70" xfId="40" applyNumberFormat="1" applyFont="1" applyFill="1" applyBorder="1" applyAlignment="1" applyProtection="1">
      <alignment horizontal="right" vertical="center"/>
    </xf>
    <xf numFmtId="165" fontId="23" fillId="9" borderId="64" xfId="40" applyNumberFormat="1" applyFont="1" applyFill="1" applyBorder="1" applyAlignment="1" applyProtection="1">
      <alignment horizontal="right" vertical="center"/>
      <protection locked="0"/>
    </xf>
    <xf numFmtId="165" fontId="23" fillId="9" borderId="65" xfId="40" applyNumberFormat="1" applyFont="1" applyFill="1" applyBorder="1" applyAlignment="1" applyProtection="1">
      <alignment horizontal="right" vertical="center"/>
      <protection locked="0"/>
    </xf>
    <xf numFmtId="165" fontId="23" fillId="9" borderId="66" xfId="40" applyNumberFormat="1" applyFont="1" applyFill="1" applyBorder="1" applyAlignment="1" applyProtection="1">
      <alignment horizontal="right" vertical="center"/>
      <protection locked="0"/>
    </xf>
    <xf numFmtId="165" fontId="23" fillId="3" borderId="71" xfId="40" applyNumberFormat="1" applyFont="1" applyFill="1" applyBorder="1" applyAlignment="1" applyProtection="1">
      <alignment horizontal="right" vertical="center"/>
    </xf>
    <xf numFmtId="9" fontId="23" fillId="4" borderId="77" xfId="41" applyFont="1" applyFill="1" applyBorder="1" applyAlignment="1" applyProtection="1">
      <alignment horizontal="right" vertical="center"/>
    </xf>
    <xf numFmtId="9" fontId="23" fillId="4" borderId="78" xfId="41" applyFont="1" applyFill="1" applyBorder="1" applyAlignment="1" applyProtection="1">
      <alignment horizontal="right" vertical="center"/>
    </xf>
    <xf numFmtId="9" fontId="23" fillId="4" borderId="79" xfId="41" applyFont="1" applyFill="1" applyBorder="1" applyAlignment="1" applyProtection="1">
      <alignment horizontal="right" vertical="center"/>
    </xf>
    <xf numFmtId="9" fontId="23" fillId="4" borderId="20" xfId="4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8" xfId="43" applyFill="1" applyProtection="1">
      <alignment horizontal="center" vertical="center"/>
    </xf>
    <xf numFmtId="0" fontId="31" fillId="0" borderId="0" xfId="0" applyFont="1" applyAlignment="1" applyProtection="1">
      <alignment horizontal="right" vertical="center"/>
    </xf>
    <xf numFmtId="165" fontId="23" fillId="16" borderId="26" xfId="40" applyNumberFormat="1" applyFont="1" applyFill="1" applyBorder="1" applyAlignment="1" applyProtection="1">
      <alignment horizontal="right" vertical="center"/>
    </xf>
    <xf numFmtId="165" fontId="23" fillId="16" borderId="27" xfId="40" applyNumberFormat="1" applyFont="1" applyFill="1" applyBorder="1" applyAlignment="1" applyProtection="1">
      <alignment horizontal="right" vertical="center"/>
    </xf>
    <xf numFmtId="165" fontId="23" fillId="16" borderId="28" xfId="40" applyNumberFormat="1" applyFont="1" applyFill="1" applyBorder="1" applyAlignment="1" applyProtection="1">
      <alignment horizontal="right" vertical="center"/>
    </xf>
    <xf numFmtId="165" fontId="23" fillId="15" borderId="29" xfId="40" applyNumberFormat="1" applyFont="1" applyFill="1" applyBorder="1" applyAlignment="1" applyProtection="1">
      <alignment horizontal="right" vertical="center"/>
    </xf>
    <xf numFmtId="165" fontId="23" fillId="15" borderId="8" xfId="40" applyNumberFormat="1" applyFont="1" applyFill="1" applyBorder="1" applyAlignment="1" applyProtection="1">
      <alignment horizontal="right" vertical="center"/>
    </xf>
    <xf numFmtId="165" fontId="23" fillId="15" borderId="30" xfId="40" applyNumberFormat="1" applyFont="1" applyFill="1" applyBorder="1" applyAlignment="1" applyProtection="1">
      <alignment horizontal="right" vertical="center"/>
    </xf>
    <xf numFmtId="165" fontId="23" fillId="16" borderId="31" xfId="40" applyNumberFormat="1" applyFont="1" applyFill="1" applyBorder="1" applyAlignment="1" applyProtection="1">
      <alignment horizontal="right" vertical="center"/>
    </xf>
    <xf numFmtId="165" fontId="23" fillId="16" borderId="7" xfId="40" applyNumberFormat="1" applyFont="1" applyFill="1" applyBorder="1" applyAlignment="1" applyProtection="1">
      <alignment horizontal="right" vertical="center"/>
    </xf>
    <xf numFmtId="165" fontId="23" fillId="16" borderId="32" xfId="40" applyNumberFormat="1" applyFont="1" applyFill="1" applyBorder="1" applyAlignment="1" applyProtection="1">
      <alignment horizontal="right" vertical="center"/>
    </xf>
    <xf numFmtId="165" fontId="23" fillId="15" borderId="112" xfId="40" applyNumberFormat="1" applyFont="1" applyFill="1" applyBorder="1" applyAlignment="1" applyProtection="1">
      <alignment horizontal="right" vertical="center"/>
    </xf>
    <xf numFmtId="165" fontId="23" fillId="15" borderId="113" xfId="40" applyNumberFormat="1" applyFont="1" applyFill="1" applyBorder="1" applyAlignment="1" applyProtection="1">
      <alignment horizontal="right" vertical="center"/>
    </xf>
    <xf numFmtId="165" fontId="23" fillId="15" borderId="114" xfId="40" applyNumberFormat="1" applyFont="1" applyFill="1" applyBorder="1" applyAlignment="1" applyProtection="1">
      <alignment horizontal="right" vertical="center"/>
    </xf>
    <xf numFmtId="165" fontId="23" fillId="16" borderId="115" xfId="40" applyNumberFormat="1" applyFont="1" applyFill="1" applyBorder="1" applyAlignment="1" applyProtection="1">
      <alignment horizontal="right" vertical="center"/>
    </xf>
    <xf numFmtId="165" fontId="23" fillId="16" borderId="116" xfId="40" applyNumberFormat="1" applyFont="1" applyFill="1" applyBorder="1" applyAlignment="1" applyProtection="1">
      <alignment horizontal="right" vertical="center"/>
    </xf>
    <xf numFmtId="165" fontId="23" fillId="16" borderId="117" xfId="40" applyNumberFormat="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8" xfId="43" applyFill="1" applyProtection="1">
      <alignment horizontal="center" vertical="center"/>
    </xf>
    <xf numFmtId="0" fontId="31" fillId="0" borderId="0" xfId="0" applyFont="1" applyAlignment="1" applyProtection="1">
      <alignment horizontal="right" vertical="center"/>
    </xf>
    <xf numFmtId="0" fontId="34" fillId="0" borderId="121" xfId="0" applyFont="1" applyBorder="1" applyAlignment="1" applyProtection="1">
      <alignment horizontal="center" vertical="center"/>
    </xf>
    <xf numFmtId="165" fontId="31" fillId="0" borderId="0" xfId="40" applyNumberFormat="1" applyFont="1" applyFill="1" applyBorder="1" applyAlignment="1" applyProtection="1">
      <alignment horizontal="right" vertical="center"/>
    </xf>
    <xf numFmtId="165" fontId="31" fillId="0" borderId="0" xfId="0" applyNumberFormat="1" applyFont="1" applyFill="1" applyBorder="1" applyAlignment="1" applyProtection="1">
      <alignment horizontal="right" vertical="center"/>
    </xf>
    <xf numFmtId="165" fontId="31" fillId="0" borderId="122" xfId="0" applyNumberFormat="1" applyFont="1" applyFill="1" applyBorder="1" applyAlignment="1" applyProtection="1">
      <alignment horizontal="right" vertical="center"/>
    </xf>
    <xf numFmtId="165" fontId="31" fillId="2" borderId="122" xfId="0" applyNumberFormat="1" applyFont="1" applyFill="1" applyBorder="1" applyAlignment="1" applyProtection="1">
      <alignment horizontal="right" vertical="center"/>
    </xf>
    <xf numFmtId="165" fontId="31" fillId="0" borderId="122" xfId="40" applyNumberFormat="1" applyFont="1" applyFill="1" applyBorder="1" applyAlignment="1" applyProtection="1">
      <alignment horizontal="right" vertical="center"/>
    </xf>
    <xf numFmtId="0" fontId="23" fillId="0" borderId="0" xfId="0" applyFont="1" applyBorder="1" applyAlignment="1" applyProtection="1">
      <alignment horizontal="right" vertical="center"/>
    </xf>
    <xf numFmtId="0" fontId="23" fillId="0" borderId="51" xfId="0" applyFont="1" applyBorder="1" applyAlignment="1" applyProtection="1">
      <alignment horizontal="right" vertical="center"/>
    </xf>
    <xf numFmtId="0" fontId="23" fillId="0" borderId="0" xfId="0" applyFont="1" applyAlignment="1" applyProtection="1">
      <alignment horizontal="left" vertical="top" wrapText="1"/>
    </xf>
    <xf numFmtId="0" fontId="31" fillId="0" borderId="0" xfId="0" applyFont="1" applyAlignment="1" applyProtection="1">
      <alignment horizontal="right" vertical="center"/>
    </xf>
    <xf numFmtId="0" fontId="44" fillId="0" borderId="0" xfId="0" applyFont="1" applyAlignment="1" applyProtection="1">
      <alignment vertical="top"/>
    </xf>
    <xf numFmtId="165" fontId="31" fillId="0" borderId="0" xfId="0" applyNumberFormat="1" applyFont="1" applyFill="1" applyBorder="1" applyAlignment="1" applyProtection="1">
      <alignment vertical="center"/>
    </xf>
    <xf numFmtId="0" fontId="27" fillId="0" borderId="0" xfId="0" applyFont="1" applyFill="1" applyAlignment="1" applyProtection="1">
      <alignment vertical="top"/>
    </xf>
    <xf numFmtId="1" fontId="23" fillId="0" borderId="0" xfId="0" applyNumberFormat="1" applyFont="1" applyAlignment="1" applyProtection="1">
      <alignment horizontal="center" vertical="top"/>
    </xf>
    <xf numFmtId="1" fontId="33" fillId="0" borderId="19" xfId="0" applyNumberFormat="1" applyFont="1" applyFill="1" applyBorder="1" applyAlignment="1" applyProtection="1">
      <alignment horizontal="center" vertical="center"/>
    </xf>
    <xf numFmtId="1" fontId="23" fillId="0" borderId="0" xfId="0" applyNumberFormat="1" applyFont="1" applyFill="1" applyBorder="1" applyAlignment="1" applyProtection="1">
      <alignment horizontal="center" vertical="center"/>
    </xf>
    <xf numFmtId="1" fontId="23" fillId="0" borderId="0" xfId="0" applyNumberFormat="1" applyFont="1" applyBorder="1" applyAlignment="1" applyProtection="1">
      <alignment horizontal="center" vertical="center"/>
    </xf>
    <xf numFmtId="1" fontId="23" fillId="0" borderId="0" xfId="40" applyNumberFormat="1" applyFont="1" applyFill="1" applyBorder="1" applyAlignment="1" applyProtection="1">
      <alignment horizontal="center" vertical="center"/>
    </xf>
    <xf numFmtId="165" fontId="23" fillId="15" borderId="115" xfId="40" applyNumberFormat="1" applyFont="1" applyFill="1" applyBorder="1" applyAlignment="1" applyProtection="1">
      <alignment horizontal="right" vertical="center"/>
    </xf>
    <xf numFmtId="165" fontId="23" fillId="15" borderId="116" xfId="40" applyNumberFormat="1" applyFont="1" applyFill="1" applyBorder="1" applyAlignment="1" applyProtection="1">
      <alignment horizontal="right" vertical="center"/>
    </xf>
    <xf numFmtId="165" fontId="23" fillId="15" borderId="117" xfId="40" applyNumberFormat="1" applyFont="1" applyFill="1" applyBorder="1" applyAlignment="1" applyProtection="1">
      <alignment horizontal="right" vertical="center"/>
    </xf>
    <xf numFmtId="165" fontId="23" fillId="17" borderId="26" xfId="40" applyNumberFormat="1" applyFont="1" applyFill="1" applyBorder="1" applyAlignment="1" applyProtection="1">
      <alignment horizontal="right" vertical="center"/>
    </xf>
    <xf numFmtId="165" fontId="23" fillId="17" borderId="27" xfId="40" applyNumberFormat="1" applyFont="1" applyFill="1" applyBorder="1" applyAlignment="1" applyProtection="1">
      <alignment horizontal="right" vertical="center"/>
    </xf>
    <xf numFmtId="165" fontId="23" fillId="17" borderId="28" xfId="40" applyNumberFormat="1" applyFont="1" applyFill="1" applyBorder="1" applyAlignment="1" applyProtection="1">
      <alignment horizontal="right" vertical="center"/>
    </xf>
    <xf numFmtId="37" fontId="23" fillId="12" borderId="26" xfId="40" applyNumberFormat="1" applyFont="1" applyFill="1" applyBorder="1" applyAlignment="1" applyProtection="1">
      <alignment horizontal="right" vertical="center"/>
      <protection locked="0"/>
    </xf>
    <xf numFmtId="37" fontId="23" fillId="12" borderId="27" xfId="40" applyNumberFormat="1" applyFont="1" applyFill="1" applyBorder="1" applyAlignment="1" applyProtection="1">
      <alignment horizontal="right" vertical="center"/>
      <protection locked="0"/>
    </xf>
    <xf numFmtId="37" fontId="23" fillId="12" borderId="28" xfId="40" applyNumberFormat="1" applyFont="1" applyFill="1" applyBorder="1" applyAlignment="1" applyProtection="1">
      <alignment horizontal="right" vertical="center"/>
      <protection locked="0"/>
    </xf>
    <xf numFmtId="37" fontId="23" fillId="10" borderId="29" xfId="40" applyNumberFormat="1" applyFont="1" applyFill="1" applyBorder="1" applyAlignment="1" applyProtection="1">
      <alignment horizontal="right" vertical="center"/>
      <protection locked="0"/>
    </xf>
    <xf numFmtId="37" fontId="23" fillId="10" borderId="8" xfId="40" applyNumberFormat="1" applyFont="1" applyFill="1" applyBorder="1" applyAlignment="1" applyProtection="1">
      <alignment horizontal="right" vertical="center"/>
      <protection locked="0"/>
    </xf>
    <xf numFmtId="37" fontId="23" fillId="10" borderId="30" xfId="40" applyNumberFormat="1" applyFont="1" applyFill="1" applyBorder="1" applyAlignment="1" applyProtection="1">
      <alignment horizontal="right" vertical="center"/>
      <protection locked="0"/>
    </xf>
    <xf numFmtId="37" fontId="23" fillId="9" borderId="31" xfId="40" applyNumberFormat="1" applyFont="1" applyFill="1" applyBorder="1" applyAlignment="1" applyProtection="1">
      <alignment horizontal="right" vertical="center"/>
      <protection locked="0"/>
    </xf>
    <xf numFmtId="37" fontId="23" fillId="9" borderId="7" xfId="40" applyNumberFormat="1" applyFont="1" applyFill="1" applyBorder="1" applyAlignment="1" applyProtection="1">
      <alignment horizontal="right" vertical="center"/>
      <protection locked="0"/>
    </xf>
    <xf numFmtId="37" fontId="23" fillId="9" borderId="32" xfId="40" applyNumberFormat="1" applyFont="1" applyFill="1" applyBorder="1" applyAlignment="1" applyProtection="1">
      <alignment horizontal="right" vertical="center"/>
      <protection locked="0"/>
    </xf>
    <xf numFmtId="37" fontId="31" fillId="0" borderId="43" xfId="0" applyNumberFormat="1" applyFont="1" applyBorder="1" applyAlignment="1" applyProtection="1">
      <alignment horizontal="right" vertical="center"/>
    </xf>
    <xf numFmtId="37" fontId="31" fillId="0" borderId="44" xfId="0" applyNumberFormat="1" applyFont="1" applyBorder="1" applyAlignment="1" applyProtection="1">
      <alignment horizontal="right" vertical="center"/>
    </xf>
    <xf numFmtId="37" fontId="31" fillId="0" borderId="45" xfId="0" applyNumberFormat="1" applyFont="1" applyBorder="1" applyAlignment="1" applyProtection="1">
      <alignment horizontal="right" vertical="center"/>
    </xf>
    <xf numFmtId="37" fontId="31" fillId="2" borderId="122" xfId="0" applyNumberFormat="1" applyFont="1" applyFill="1" applyBorder="1" applyAlignment="1" applyProtection="1">
      <alignment horizontal="right" vertical="center"/>
    </xf>
    <xf numFmtId="37" fontId="31" fillId="0" borderId="22" xfId="0" applyNumberFormat="1" applyFont="1" applyBorder="1" applyAlignment="1" applyProtection="1">
      <alignment horizontal="right" vertical="center"/>
    </xf>
    <xf numFmtId="37" fontId="31" fillId="0" borderId="23" xfId="0" applyNumberFormat="1" applyFont="1" applyBorder="1" applyAlignment="1" applyProtection="1">
      <alignment horizontal="right" vertical="center"/>
    </xf>
    <xf numFmtId="37" fontId="31" fillId="0" borderId="23" xfId="0" applyNumberFormat="1" applyFont="1" applyFill="1" applyBorder="1" applyAlignment="1" applyProtection="1">
      <alignment horizontal="right" vertical="center"/>
    </xf>
    <xf numFmtId="37" fontId="31" fillId="0" borderId="24" xfId="0" applyNumberFormat="1" applyFont="1" applyFill="1" applyBorder="1" applyAlignment="1" applyProtection="1">
      <alignment horizontal="right" vertical="center"/>
    </xf>
    <xf numFmtId="37" fontId="31" fillId="0" borderId="25" xfId="0" applyNumberFormat="1" applyFont="1" applyFill="1" applyBorder="1" applyAlignment="1" applyProtection="1">
      <alignment horizontal="right" vertical="center"/>
    </xf>
    <xf numFmtId="37" fontId="23" fillId="12" borderId="61" xfId="40" applyNumberFormat="1" applyFont="1" applyFill="1" applyBorder="1" applyAlignment="1" applyProtection="1">
      <alignment horizontal="right" vertical="center"/>
      <protection locked="0"/>
    </xf>
    <xf numFmtId="37" fontId="23" fillId="12" borderId="62" xfId="40" applyNumberFormat="1" applyFont="1" applyFill="1" applyBorder="1" applyAlignment="1" applyProtection="1">
      <alignment horizontal="right" vertical="center"/>
      <protection locked="0"/>
    </xf>
    <xf numFmtId="37" fontId="23" fillId="12" borderId="123" xfId="40" applyNumberFormat="1" applyFont="1" applyFill="1" applyBorder="1" applyAlignment="1" applyProtection="1">
      <alignment horizontal="right" vertical="center"/>
      <protection locked="0"/>
    </xf>
    <xf numFmtId="37" fontId="23" fillId="10" borderId="63" xfId="40" applyNumberFormat="1" applyFont="1" applyFill="1" applyBorder="1" applyAlignment="1" applyProtection="1">
      <alignment horizontal="right" vertical="center"/>
      <protection locked="0"/>
    </xf>
    <xf numFmtId="37" fontId="23" fillId="10" borderId="49" xfId="40" applyNumberFormat="1" applyFont="1" applyFill="1" applyBorder="1" applyAlignment="1" applyProtection="1">
      <alignment horizontal="right" vertical="center"/>
      <protection locked="0"/>
    </xf>
    <xf numFmtId="37" fontId="23" fillId="10" borderId="124" xfId="40" applyNumberFormat="1" applyFont="1" applyFill="1" applyBorder="1" applyAlignment="1" applyProtection="1">
      <alignment horizontal="right" vertical="center"/>
      <protection locked="0"/>
    </xf>
    <xf numFmtId="37" fontId="23" fillId="12" borderId="63" xfId="40" applyNumberFormat="1" applyFont="1" applyFill="1" applyBorder="1" applyAlignment="1" applyProtection="1">
      <alignment horizontal="right" vertical="center"/>
      <protection locked="0"/>
    </xf>
    <xf numFmtId="37" fontId="23" fillId="12" borderId="49" xfId="40" applyNumberFormat="1" applyFont="1" applyFill="1" applyBorder="1" applyAlignment="1" applyProtection="1">
      <alignment horizontal="right" vertical="center"/>
      <protection locked="0"/>
    </xf>
    <xf numFmtId="37" fontId="23" fillId="12" borderId="124" xfId="40" applyNumberFormat="1" applyFont="1" applyFill="1" applyBorder="1" applyAlignment="1" applyProtection="1">
      <alignment horizontal="right" vertical="center"/>
      <protection locked="0"/>
    </xf>
    <xf numFmtId="37" fontId="31" fillId="0" borderId="46" xfId="0" applyNumberFormat="1" applyFont="1" applyBorder="1" applyAlignment="1" applyProtection="1">
      <alignment horizontal="right" vertical="center"/>
    </xf>
    <xf numFmtId="37" fontId="31" fillId="0" borderId="46" xfId="0" applyNumberFormat="1" applyFont="1" applyFill="1" applyBorder="1" applyAlignment="1" applyProtection="1">
      <alignment horizontal="right" vertical="center"/>
    </xf>
    <xf numFmtId="37" fontId="31" fillId="0" borderId="59" xfId="0" applyNumberFormat="1" applyFont="1" applyBorder="1" applyAlignment="1" applyProtection="1">
      <alignment horizontal="right" vertical="center"/>
    </xf>
    <xf numFmtId="37" fontId="31" fillId="0" borderId="59" xfId="0" applyNumberFormat="1" applyFont="1" applyFill="1" applyBorder="1" applyAlignment="1" applyProtection="1">
      <alignment horizontal="right" vertical="center"/>
    </xf>
    <xf numFmtId="37" fontId="31" fillId="2" borderId="25" xfId="0" applyNumberFormat="1" applyFont="1" applyFill="1" applyBorder="1" applyAlignment="1" applyProtection="1">
      <alignment horizontal="right" vertical="center"/>
    </xf>
    <xf numFmtId="37" fontId="23" fillId="9" borderId="53" xfId="40" applyNumberFormat="1" applyFont="1" applyFill="1" applyBorder="1" applyAlignment="1" applyProtection="1">
      <alignment horizontal="right" vertical="center"/>
      <protection locked="0"/>
    </xf>
    <xf numFmtId="37" fontId="23" fillId="9" borderId="54" xfId="40" applyNumberFormat="1" applyFont="1" applyFill="1" applyBorder="1" applyAlignment="1" applyProtection="1">
      <alignment horizontal="right" vertical="center"/>
      <protection locked="0"/>
    </xf>
    <xf numFmtId="37" fontId="23" fillId="9" borderId="55" xfId="40" applyNumberFormat="1" applyFont="1" applyFill="1" applyBorder="1" applyAlignment="1" applyProtection="1">
      <alignment horizontal="right" vertical="center"/>
      <protection locked="0"/>
    </xf>
    <xf numFmtId="37" fontId="23" fillId="3" borderId="61" xfId="40" applyNumberFormat="1" applyFont="1" applyFill="1" applyBorder="1" applyAlignment="1" applyProtection="1">
      <alignment horizontal="right" vertical="center"/>
    </xf>
    <xf numFmtId="37" fontId="23" fillId="3" borderId="62" xfId="40" applyNumberFormat="1" applyFont="1" applyFill="1" applyBorder="1" applyAlignment="1" applyProtection="1">
      <alignment horizontal="right" vertical="center"/>
    </xf>
    <xf numFmtId="37" fontId="23" fillId="3" borderId="67" xfId="40" applyNumberFormat="1" applyFont="1" applyFill="1" applyBorder="1" applyAlignment="1" applyProtection="1">
      <alignment horizontal="right" vertical="center"/>
    </xf>
    <xf numFmtId="37" fontId="31" fillId="0" borderId="91" xfId="40" applyNumberFormat="1" applyFont="1" applyBorder="1" applyAlignment="1" applyProtection="1">
      <alignment horizontal="right" vertical="center"/>
    </xf>
    <xf numFmtId="37" fontId="23" fillId="3" borderId="63" xfId="40" applyNumberFormat="1" applyFont="1" applyFill="1" applyBorder="1" applyAlignment="1" applyProtection="1">
      <alignment horizontal="right" vertical="center"/>
    </xf>
    <xf numFmtId="37" fontId="23" fillId="3" borderId="49" xfId="40" applyNumberFormat="1" applyFont="1" applyFill="1" applyBorder="1" applyAlignment="1" applyProtection="1">
      <alignment horizontal="right" vertical="center"/>
    </xf>
    <xf numFmtId="37" fontId="23" fillId="3" borderId="68" xfId="40" applyNumberFormat="1" applyFont="1" applyFill="1" applyBorder="1" applyAlignment="1" applyProtection="1">
      <alignment horizontal="right" vertical="center"/>
    </xf>
    <xf numFmtId="37" fontId="31" fillId="0" borderId="92" xfId="40" applyNumberFormat="1" applyFont="1" applyBorder="1" applyAlignment="1" applyProtection="1">
      <alignment horizontal="right" vertical="center"/>
    </xf>
    <xf numFmtId="37" fontId="23" fillId="3" borderId="64" xfId="40" applyNumberFormat="1" applyFont="1" applyFill="1" applyBorder="1" applyAlignment="1" applyProtection="1">
      <alignment horizontal="right" vertical="center"/>
    </xf>
    <xf numFmtId="37" fontId="23" fillId="3" borderId="65" xfId="40" applyNumberFormat="1" applyFont="1" applyFill="1" applyBorder="1" applyAlignment="1" applyProtection="1">
      <alignment horizontal="right" vertical="center"/>
    </xf>
    <xf numFmtId="37" fontId="23" fillId="3" borderId="69" xfId="40" applyNumberFormat="1" applyFont="1" applyFill="1" applyBorder="1" applyAlignment="1" applyProtection="1">
      <alignment horizontal="right" vertical="center"/>
    </xf>
    <xf numFmtId="37" fontId="31" fillId="0" borderId="93" xfId="40" applyNumberFormat="1" applyFont="1" applyFill="1" applyBorder="1" applyAlignment="1" applyProtection="1">
      <alignment horizontal="right" vertical="center"/>
    </xf>
    <xf numFmtId="37" fontId="23" fillId="10" borderId="94" xfId="40" applyNumberFormat="1" applyFont="1" applyFill="1" applyBorder="1" applyAlignment="1" applyProtection="1">
      <alignment horizontal="right" vertical="center"/>
      <protection locked="0"/>
    </xf>
    <xf numFmtId="37" fontId="23" fillId="9" borderId="95" xfId="40" applyNumberFormat="1" applyFont="1" applyFill="1" applyBorder="1" applyAlignment="1" applyProtection="1">
      <alignment horizontal="right" vertical="center"/>
      <protection locked="0"/>
    </xf>
    <xf numFmtId="0" fontId="20" fillId="9" borderId="18" xfId="43" applyFill="1" applyProtection="1">
      <alignment horizontal="center" vertical="center"/>
      <protection locked="0"/>
    </xf>
    <xf numFmtId="37" fontId="23" fillId="18" borderId="49" xfId="40" applyNumberFormat="1" applyFont="1" applyFill="1" applyBorder="1" applyAlignment="1" applyProtection="1">
      <alignment horizontal="right" vertical="center"/>
    </xf>
    <xf numFmtId="17" fontId="41" fillId="13" borderId="130" xfId="0" applyNumberFormat="1" applyFont="1" applyFill="1" applyBorder="1" applyAlignment="1" applyProtection="1">
      <alignment horizontal="center" vertical="center" wrapText="1"/>
    </xf>
    <xf numFmtId="17" fontId="41" fillId="13" borderId="131" xfId="0" applyNumberFormat="1" applyFont="1" applyFill="1" applyBorder="1" applyAlignment="1" applyProtection="1">
      <alignment horizontal="center" vertical="center" wrapText="1"/>
    </xf>
    <xf numFmtId="17" fontId="43" fillId="13" borderId="83" xfId="0" applyNumberFormat="1" applyFont="1" applyFill="1" applyBorder="1" applyAlignment="1" applyProtection="1">
      <alignment horizontal="center" vertical="center" wrapText="1"/>
    </xf>
    <xf numFmtId="17" fontId="43" fillId="13" borderId="132" xfId="0" applyNumberFormat="1" applyFont="1" applyFill="1" applyBorder="1" applyAlignment="1" applyProtection="1">
      <alignment horizontal="center" vertical="center" wrapText="1"/>
    </xf>
    <xf numFmtId="17" fontId="43" fillId="13" borderId="85" xfId="0" applyNumberFormat="1" applyFont="1" applyFill="1" applyBorder="1" applyAlignment="1" applyProtection="1">
      <alignment horizontal="center" vertical="center" wrapText="1"/>
    </xf>
    <xf numFmtId="17" fontId="36" fillId="13" borderId="77" xfId="0" applyNumberFormat="1" applyFont="1" applyFill="1" applyBorder="1" applyAlignment="1" applyProtection="1">
      <alignment horizontal="center" vertical="center"/>
    </xf>
    <xf numFmtId="17" fontId="36" fillId="13" borderId="78" xfId="0" applyNumberFormat="1" applyFont="1" applyFill="1" applyBorder="1" applyAlignment="1" applyProtection="1">
      <alignment horizontal="center" vertical="center"/>
    </xf>
    <xf numFmtId="17" fontId="36" fillId="13" borderId="79" xfId="0" applyNumberFormat="1" applyFont="1" applyFill="1" applyBorder="1" applyAlignment="1" applyProtection="1">
      <alignment horizontal="center" vertical="center"/>
    </xf>
    <xf numFmtId="37" fontId="23" fillId="9" borderId="62" xfId="40" applyNumberFormat="1" applyFont="1" applyFill="1" applyBorder="1" applyAlignment="1" applyProtection="1">
      <alignment horizontal="right" vertical="center"/>
      <protection locked="0"/>
    </xf>
    <xf numFmtId="37" fontId="23" fillId="18" borderId="124" xfId="40" applyNumberFormat="1" applyFont="1" applyFill="1" applyBorder="1" applyAlignment="1" applyProtection="1">
      <alignment horizontal="right" vertical="center"/>
    </xf>
    <xf numFmtId="0" fontId="20" fillId="9" borderId="18" xfId="43" applyProtection="1">
      <alignment horizontal="center" vertical="center"/>
      <protection locked="0"/>
    </xf>
    <xf numFmtId="0" fontId="31" fillId="0" borderId="0" xfId="0" applyFont="1" applyAlignment="1" applyProtection="1">
      <alignment horizontal="right" vertical="center"/>
    </xf>
    <xf numFmtId="165" fontId="33" fillId="0" borderId="0" xfId="0" applyNumberFormat="1" applyFont="1" applyFill="1" applyBorder="1" applyAlignment="1" applyProtection="1">
      <alignment horizontal="right" vertical="center"/>
    </xf>
    <xf numFmtId="165" fontId="23" fillId="16" borderId="29" xfId="40" applyNumberFormat="1" applyFont="1" applyFill="1" applyBorder="1" applyAlignment="1" applyProtection="1">
      <alignment horizontal="right" vertical="center"/>
    </xf>
    <xf numFmtId="165" fontId="23" fillId="16" borderId="8" xfId="40" applyNumberFormat="1" applyFont="1" applyFill="1" applyBorder="1" applyAlignment="1" applyProtection="1">
      <alignment horizontal="right" vertical="center"/>
    </xf>
    <xf numFmtId="165" fontId="23" fillId="16" borderId="30" xfId="40" applyNumberFormat="1" applyFont="1" applyFill="1" applyBorder="1" applyAlignment="1" applyProtection="1">
      <alignment horizontal="right" vertical="center"/>
    </xf>
    <xf numFmtId="1" fontId="23" fillId="0" borderId="0" xfId="0" applyNumberFormat="1" applyFont="1" applyAlignment="1" applyProtection="1">
      <alignment horizontal="center"/>
    </xf>
    <xf numFmtId="1" fontId="23" fillId="0" borderId="70" xfId="0" applyNumberFormat="1" applyFont="1" applyBorder="1" applyAlignment="1" applyProtection="1">
      <alignment horizontal="center" vertical="center"/>
    </xf>
    <xf numFmtId="1" fontId="23" fillId="0" borderId="125" xfId="0" applyNumberFormat="1" applyFont="1" applyBorder="1" applyAlignment="1" applyProtection="1">
      <alignment horizontal="center" vertical="center"/>
    </xf>
    <xf numFmtId="1" fontId="23" fillId="0" borderId="126" xfId="0" applyNumberFormat="1" applyFont="1" applyFill="1" applyBorder="1" applyAlignment="1" applyProtection="1">
      <alignment horizontal="center" vertical="center"/>
    </xf>
    <xf numFmtId="166" fontId="23" fillId="0" borderId="110" xfId="0" applyNumberFormat="1" applyFont="1" applyBorder="1" applyAlignment="1" applyProtection="1">
      <alignment horizontal="center" vertical="center"/>
    </xf>
    <xf numFmtId="167" fontId="23" fillId="16" borderId="118" xfId="40" applyNumberFormat="1" applyFont="1" applyFill="1" applyBorder="1" applyAlignment="1" applyProtection="1">
      <alignment horizontal="right" vertical="center"/>
    </xf>
    <xf numFmtId="167" fontId="23" fillId="16" borderId="119" xfId="40" applyNumberFormat="1" applyFont="1" applyFill="1" applyBorder="1" applyAlignment="1" applyProtection="1">
      <alignment horizontal="right" vertical="center"/>
    </xf>
    <xf numFmtId="167" fontId="23" fillId="16" borderId="120" xfId="40" applyNumberFormat="1" applyFont="1" applyFill="1" applyBorder="1" applyAlignment="1" applyProtection="1">
      <alignment horizontal="right" vertical="center"/>
    </xf>
    <xf numFmtId="167" fontId="31" fillId="0" borderId="43" xfId="0" applyNumberFormat="1" applyFont="1" applyBorder="1" applyAlignment="1" applyProtection="1">
      <alignment horizontal="right" vertical="center"/>
    </xf>
    <xf numFmtId="0" fontId="23" fillId="0" borderId="0" xfId="54" applyFont="1" applyProtection="1">
      <protection locked="0"/>
    </xf>
    <xf numFmtId="1" fontId="23" fillId="0" borderId="0" xfId="54" applyNumberFormat="1" applyFont="1" applyProtection="1">
      <protection locked="0"/>
    </xf>
    <xf numFmtId="37" fontId="23" fillId="0" borderId="0" xfId="54" applyNumberFormat="1" applyFont="1" applyProtection="1">
      <protection locked="0"/>
    </xf>
    <xf numFmtId="0" fontId="23" fillId="0" borderId="0" xfId="54" applyNumberFormat="1" applyFont="1" applyProtection="1">
      <protection locked="0"/>
    </xf>
    <xf numFmtId="3" fontId="23" fillId="0" borderId="0" xfId="54" applyNumberFormat="1" applyFont="1" applyProtection="1">
      <protection locked="0"/>
    </xf>
    <xf numFmtId="0" fontId="23" fillId="0" borderId="14" xfId="0" applyFont="1" applyBorder="1" applyAlignment="1" applyProtection="1">
      <alignment horizontal="right" vertical="center"/>
    </xf>
    <xf numFmtId="0" fontId="23" fillId="0" borderId="37" xfId="0" applyFont="1" applyFill="1" applyBorder="1" applyAlignment="1" applyProtection="1">
      <alignment horizontal="right" vertical="center"/>
    </xf>
    <xf numFmtId="0" fontId="31" fillId="0" borderId="40" xfId="0" applyFont="1" applyBorder="1" applyAlignment="1" applyProtection="1">
      <alignment horizontal="right" vertical="center"/>
    </xf>
    <xf numFmtId="0" fontId="23" fillId="0" borderId="12" xfId="0" applyFont="1" applyBorder="1" applyAlignment="1" applyProtection="1">
      <alignment horizontal="right" vertical="center"/>
    </xf>
    <xf numFmtId="0" fontId="31" fillId="0" borderId="56" xfId="0" applyFont="1" applyBorder="1" applyAlignment="1" applyProtection="1">
      <alignment horizontal="right" vertical="center"/>
    </xf>
    <xf numFmtId="0" fontId="23" fillId="0" borderId="50" xfId="0" applyFont="1" applyBorder="1" applyAlignment="1" applyProtection="1">
      <alignment horizontal="right" vertical="center"/>
    </xf>
    <xf numFmtId="0" fontId="31" fillId="0" borderId="40" xfId="0" applyFont="1" applyBorder="1" applyAlignment="1" applyProtection="1">
      <alignment vertical="center"/>
    </xf>
    <xf numFmtId="0" fontId="29" fillId="0" borderId="12" xfId="0" applyFont="1" applyBorder="1" applyAlignment="1" applyProtection="1">
      <alignment vertical="center"/>
    </xf>
    <xf numFmtId="0" fontId="29" fillId="0" borderId="14" xfId="0" applyFont="1" applyBorder="1" applyAlignment="1" applyProtection="1">
      <alignment vertical="center"/>
    </xf>
    <xf numFmtId="0" fontId="29" fillId="0" borderId="14" xfId="0" applyFont="1" applyFill="1" applyBorder="1" applyAlignment="1" applyProtection="1">
      <alignment vertical="center"/>
    </xf>
    <xf numFmtId="0" fontId="29" fillId="0" borderId="14" xfId="0" applyFont="1" applyFill="1" applyBorder="1" applyAlignment="1" applyProtection="1">
      <alignment horizontal="right" vertical="center"/>
    </xf>
    <xf numFmtId="0" fontId="29" fillId="0" borderId="14" xfId="0" applyFont="1" applyBorder="1" applyAlignment="1" applyProtection="1">
      <alignment horizontal="right" vertical="center"/>
    </xf>
    <xf numFmtId="0" fontId="29" fillId="0" borderId="12" xfId="0" applyFont="1" applyBorder="1" applyAlignment="1" applyProtection="1">
      <alignment horizontal="right" vertical="center"/>
    </xf>
    <xf numFmtId="0" fontId="29" fillId="0" borderId="37" xfId="0" applyFont="1" applyFill="1" applyBorder="1" applyAlignment="1" applyProtection="1">
      <alignment horizontal="right" vertical="center"/>
    </xf>
    <xf numFmtId="165" fontId="31" fillId="0" borderId="127" xfId="40" applyNumberFormat="1" applyFont="1" applyFill="1" applyBorder="1" applyAlignment="1" applyProtection="1">
      <alignment horizontal="right" vertical="center"/>
    </xf>
    <xf numFmtId="165" fontId="31" fillId="0" borderId="128" xfId="40" applyNumberFormat="1" applyFont="1" applyFill="1" applyBorder="1" applyAlignment="1" applyProtection="1">
      <alignment horizontal="right" vertical="center"/>
    </xf>
    <xf numFmtId="165" fontId="31" fillId="0" borderId="135" xfId="40" applyNumberFormat="1" applyFont="1" applyFill="1" applyBorder="1" applyAlignment="1" applyProtection="1">
      <alignment horizontal="right" vertical="center"/>
    </xf>
    <xf numFmtId="1" fontId="23" fillId="0" borderId="136" xfId="0" applyNumberFormat="1" applyFont="1" applyBorder="1" applyAlignment="1" applyProtection="1">
      <alignment horizontal="center" vertical="center"/>
    </xf>
    <xf numFmtId="1" fontId="23" fillId="0" borderId="137" xfId="0" applyNumberFormat="1" applyFont="1" applyBorder="1" applyAlignment="1" applyProtection="1">
      <alignment horizontal="center" vertical="center"/>
    </xf>
    <xf numFmtId="1" fontId="23" fillId="0" borderId="137" xfId="0" applyNumberFormat="1" applyFont="1" applyFill="1" applyBorder="1" applyAlignment="1" applyProtection="1">
      <alignment horizontal="center" vertical="center"/>
    </xf>
    <xf numFmtId="1" fontId="23" fillId="0" borderId="138" xfId="0" applyNumberFormat="1" applyFont="1" applyFill="1" applyBorder="1" applyAlignment="1" applyProtection="1">
      <alignment horizontal="center" vertical="center"/>
    </xf>
    <xf numFmtId="1" fontId="23" fillId="0" borderId="138" xfId="0" applyNumberFormat="1" applyFont="1" applyBorder="1" applyAlignment="1" applyProtection="1">
      <alignment horizontal="center" vertical="center"/>
    </xf>
    <xf numFmtId="37" fontId="23" fillId="21" borderId="0" xfId="40" applyNumberFormat="1" applyFont="1" applyFill="1" applyBorder="1" applyAlignment="1" applyProtection="1">
      <alignment horizontal="right" vertical="center"/>
    </xf>
    <xf numFmtId="17" fontId="36" fillId="13" borderId="47" xfId="0" applyNumberFormat="1" applyFont="1" applyFill="1" applyBorder="1" applyAlignment="1" applyProtection="1">
      <alignment horizontal="center" vertical="center"/>
    </xf>
    <xf numFmtId="17" fontId="36" fillId="13" borderId="17" xfId="0" applyNumberFormat="1" applyFont="1" applyFill="1" applyBorder="1" applyAlignment="1" applyProtection="1">
      <alignment horizontal="center" vertical="center"/>
    </xf>
    <xf numFmtId="17" fontId="36" fillId="13" borderId="48" xfId="0" applyNumberFormat="1" applyFont="1" applyFill="1" applyBorder="1" applyAlignment="1" applyProtection="1">
      <alignment horizontal="center" vertical="center"/>
    </xf>
    <xf numFmtId="0" fontId="23" fillId="0" borderId="0" xfId="0" applyFont="1" applyAlignment="1" applyProtection="1">
      <alignment horizontal="left" vertical="top"/>
    </xf>
    <xf numFmtId="0" fontId="18" fillId="0" borderId="0" xfId="0" applyFont="1" applyAlignment="1" applyProtection="1">
      <alignment horizontal="left" vertical="top"/>
    </xf>
    <xf numFmtId="0" fontId="29" fillId="0" borderId="0" xfId="0" applyFont="1" applyAlignment="1" applyProtection="1">
      <alignment horizontal="left" vertical="top"/>
    </xf>
    <xf numFmtId="37" fontId="31" fillId="0" borderId="127" xfId="40" applyNumberFormat="1" applyFont="1" applyFill="1" applyBorder="1" applyAlignment="1" applyProtection="1">
      <alignment horizontal="right" vertical="center"/>
    </xf>
    <xf numFmtId="37" fontId="31" fillId="0" borderId="128" xfId="40" applyNumberFormat="1" applyFont="1" applyFill="1" applyBorder="1" applyAlignment="1" applyProtection="1">
      <alignment horizontal="right" vertical="center"/>
    </xf>
    <xf numFmtId="37" fontId="31" fillId="0" borderId="135" xfId="40" applyNumberFormat="1" applyFont="1" applyFill="1" applyBorder="1" applyAlignment="1" applyProtection="1">
      <alignment horizontal="right" vertical="center"/>
    </xf>
    <xf numFmtId="3" fontId="31" fillId="0" borderId="139" xfId="0" applyNumberFormat="1" applyFont="1" applyBorder="1" applyAlignment="1" applyProtection="1">
      <alignment horizontal="right" vertical="center"/>
    </xf>
    <xf numFmtId="0" fontId="23" fillId="0" borderId="0" xfId="0" applyFont="1" applyAlignment="1" applyProtection="1">
      <alignment vertical="top" wrapText="1"/>
    </xf>
    <xf numFmtId="0" fontId="23" fillId="0" borderId="0" xfId="0" applyFont="1" applyAlignment="1" applyProtection="1">
      <alignment horizontal="left" vertical="top"/>
    </xf>
    <xf numFmtId="37" fontId="23" fillId="7" borderId="31" xfId="40" applyNumberFormat="1" applyFont="1" applyFill="1" applyBorder="1" applyAlignment="1" applyProtection="1">
      <alignment horizontal="right" vertical="center"/>
      <protection locked="0"/>
    </xf>
    <xf numFmtId="37" fontId="23" fillId="7" borderId="7" xfId="40" applyNumberFormat="1" applyFont="1" applyFill="1" applyBorder="1" applyAlignment="1" applyProtection="1">
      <alignment horizontal="right" vertical="center"/>
      <protection locked="0"/>
    </xf>
    <xf numFmtId="37" fontId="23" fillId="20" borderId="95" xfId="40" applyNumberFormat="1" applyFont="1" applyFill="1" applyBorder="1" applyAlignment="1" applyProtection="1">
      <alignment horizontal="right" vertical="center"/>
      <protection locked="0"/>
    </xf>
    <xf numFmtId="37" fontId="31" fillId="0" borderId="70" xfId="40" applyNumberFormat="1" applyFont="1" applyBorder="1" applyAlignment="1" applyProtection="1">
      <alignment horizontal="right" vertical="center"/>
    </xf>
    <xf numFmtId="37" fontId="31" fillId="0" borderId="125" xfId="40" applyNumberFormat="1" applyFont="1" applyBorder="1" applyAlignment="1" applyProtection="1">
      <alignment horizontal="right" vertical="center"/>
    </xf>
    <xf numFmtId="37" fontId="31" fillId="0" borderId="125" xfId="40" applyNumberFormat="1" applyFont="1" applyFill="1" applyBorder="1" applyAlignment="1" applyProtection="1">
      <alignment horizontal="right" vertical="center"/>
    </xf>
    <xf numFmtId="37" fontId="31" fillId="0" borderId="140" xfId="40" applyNumberFormat="1" applyFont="1" applyFill="1" applyBorder="1" applyAlignment="1" applyProtection="1">
      <alignment horizontal="right" vertical="center"/>
    </xf>
    <xf numFmtId="37" fontId="23" fillId="20" borderId="31" xfId="40" applyNumberFormat="1" applyFont="1" applyFill="1" applyBorder="1" applyAlignment="1" applyProtection="1">
      <alignment horizontal="right" vertical="center"/>
      <protection locked="0"/>
    </xf>
    <xf numFmtId="37" fontId="23" fillId="20" borderId="7" xfId="40" applyNumberFormat="1" applyFont="1" applyFill="1" applyBorder="1" applyAlignment="1" applyProtection="1">
      <alignment horizontal="right" vertical="center"/>
      <protection locked="0"/>
    </xf>
    <xf numFmtId="37" fontId="23" fillId="20" borderId="141" xfId="40" applyNumberFormat="1" applyFont="1" applyFill="1" applyBorder="1" applyAlignment="1" applyProtection="1">
      <alignment horizontal="right" vertical="center"/>
      <protection locked="0"/>
    </xf>
    <xf numFmtId="37" fontId="23" fillId="7" borderId="141" xfId="40" applyNumberFormat="1" applyFont="1" applyFill="1" applyBorder="1" applyAlignment="1" applyProtection="1">
      <alignment horizontal="right" vertical="center"/>
      <protection locked="0"/>
    </xf>
    <xf numFmtId="165" fontId="23" fillId="16" borderId="61" xfId="40" applyNumberFormat="1" applyFont="1" applyFill="1" applyBorder="1" applyAlignment="1" applyProtection="1">
      <alignment horizontal="right" vertical="center"/>
    </xf>
    <xf numFmtId="165" fontId="23" fillId="16" borderId="62" xfId="40" applyNumberFormat="1" applyFont="1" applyFill="1" applyBorder="1" applyAlignment="1" applyProtection="1">
      <alignment horizontal="right" vertical="center"/>
    </xf>
    <xf numFmtId="165" fontId="23" fillId="16" borderId="123" xfId="40" applyNumberFormat="1" applyFont="1" applyFill="1" applyBorder="1" applyAlignment="1" applyProtection="1">
      <alignment horizontal="right" vertical="center"/>
    </xf>
    <xf numFmtId="165" fontId="23" fillId="15" borderId="63" xfId="40" applyNumberFormat="1" applyFont="1" applyFill="1" applyBorder="1" applyAlignment="1" applyProtection="1">
      <alignment horizontal="right" vertical="center"/>
    </xf>
    <xf numFmtId="165" fontId="23" fillId="15" borderId="49" xfId="40" applyNumberFormat="1" applyFont="1" applyFill="1" applyBorder="1" applyAlignment="1" applyProtection="1">
      <alignment horizontal="right" vertical="center"/>
    </xf>
    <xf numFmtId="165" fontId="23" fillId="15" borderId="124" xfId="40" applyNumberFormat="1" applyFont="1" applyFill="1" applyBorder="1" applyAlignment="1" applyProtection="1">
      <alignment horizontal="right" vertical="center"/>
    </xf>
    <xf numFmtId="165" fontId="23" fillId="16" borderId="63" xfId="40" applyNumberFormat="1" applyFont="1" applyFill="1" applyBorder="1" applyAlignment="1" applyProtection="1">
      <alignment horizontal="right" vertical="center"/>
    </xf>
    <xf numFmtId="165" fontId="23" fillId="16" borderId="49" xfId="40" applyNumberFormat="1" applyFont="1" applyFill="1" applyBorder="1" applyAlignment="1" applyProtection="1">
      <alignment horizontal="right" vertical="center"/>
    </xf>
    <xf numFmtId="165" fontId="23" fillId="16" borderId="124" xfId="40" applyNumberFormat="1" applyFont="1" applyFill="1" applyBorder="1" applyAlignment="1" applyProtection="1">
      <alignment horizontal="right" vertical="center"/>
    </xf>
    <xf numFmtId="1" fontId="23" fillId="0" borderId="136" xfId="40" applyNumberFormat="1" applyFont="1" applyBorder="1" applyAlignment="1" applyProtection="1">
      <alignment horizontal="center" vertical="center"/>
    </xf>
    <xf numFmtId="1" fontId="23" fillId="0" borderId="137" xfId="40" applyNumberFormat="1" applyFont="1" applyBorder="1" applyAlignment="1" applyProtection="1">
      <alignment horizontal="center" vertical="center"/>
    </xf>
    <xf numFmtId="1" fontId="23" fillId="0" borderId="137" xfId="40" applyNumberFormat="1" applyFont="1" applyFill="1" applyBorder="1" applyAlignment="1" applyProtection="1">
      <alignment horizontal="center" vertical="center"/>
    </xf>
    <xf numFmtId="1" fontId="23" fillId="0" borderId="138" xfId="40" applyNumberFormat="1" applyFont="1" applyFill="1" applyBorder="1" applyAlignment="1" applyProtection="1">
      <alignment horizontal="center" vertical="center"/>
    </xf>
    <xf numFmtId="165" fontId="23" fillId="17" borderId="63" xfId="40" applyNumberFormat="1" applyFont="1" applyFill="1" applyBorder="1" applyAlignment="1" applyProtection="1">
      <alignment horizontal="right" vertical="center"/>
    </xf>
    <xf numFmtId="165" fontId="23" fillId="17" borderId="64" xfId="40" applyNumberFormat="1" applyFont="1" applyFill="1" applyBorder="1" applyAlignment="1" applyProtection="1">
      <alignment horizontal="right" vertical="center"/>
    </xf>
    <xf numFmtId="165" fontId="23" fillId="17" borderId="65" xfId="40" applyNumberFormat="1" applyFont="1" applyFill="1" applyBorder="1" applyAlignment="1" applyProtection="1">
      <alignment horizontal="right" vertical="center"/>
    </xf>
    <xf numFmtId="165" fontId="23" fillId="17" borderId="66" xfId="40" applyNumberFormat="1" applyFont="1" applyFill="1" applyBorder="1" applyAlignment="1" applyProtection="1">
      <alignment horizontal="right" vertical="center"/>
    </xf>
    <xf numFmtId="165" fontId="23" fillId="17" borderId="112" xfId="40" applyNumberFormat="1" applyFont="1" applyFill="1" applyBorder="1" applyAlignment="1" applyProtection="1">
      <alignment horizontal="right" vertical="center"/>
    </xf>
    <xf numFmtId="165" fontId="23" fillId="17" borderId="113" xfId="40" applyNumberFormat="1" applyFont="1" applyFill="1" applyBorder="1" applyAlignment="1" applyProtection="1">
      <alignment horizontal="right" vertical="center"/>
    </xf>
    <xf numFmtId="165" fontId="23" fillId="17" borderId="114" xfId="40" applyNumberFormat="1" applyFont="1" applyFill="1" applyBorder="1" applyAlignment="1" applyProtection="1">
      <alignment horizontal="right" vertical="center"/>
    </xf>
    <xf numFmtId="1" fontId="23" fillId="0" borderId="125" xfId="0" applyNumberFormat="1" applyFont="1" applyFill="1" applyBorder="1" applyAlignment="1" applyProtection="1">
      <alignment horizontal="center" vertical="center"/>
    </xf>
    <xf numFmtId="1" fontId="23" fillId="0" borderId="143" xfId="0" applyNumberFormat="1" applyFont="1" applyFill="1" applyBorder="1" applyAlignment="1" applyProtection="1">
      <alignment horizontal="center" vertical="center"/>
    </xf>
    <xf numFmtId="37" fontId="46" fillId="0" borderId="0" xfId="40" applyNumberFormat="1" applyFont="1" applyFill="1" applyBorder="1" applyAlignment="1" applyProtection="1">
      <alignment horizontal="center" vertical="center"/>
    </xf>
    <xf numFmtId="0" fontId="23" fillId="0" borderId="14" xfId="0" applyFont="1" applyBorder="1" applyAlignment="1" applyProtection="1">
      <alignment horizontal="right" vertical="center"/>
    </xf>
    <xf numFmtId="0" fontId="23" fillId="0" borderId="12" xfId="0" applyFont="1" applyBorder="1" applyAlignment="1" applyProtection="1">
      <alignment vertical="center"/>
    </xf>
    <xf numFmtId="37" fontId="23" fillId="22" borderId="63" xfId="40" applyNumberFormat="1" applyFont="1" applyFill="1" applyBorder="1" applyAlignment="1" applyProtection="1">
      <alignment horizontal="right" vertical="center"/>
    </xf>
    <xf numFmtId="37" fontId="23" fillId="22" borderId="49" xfId="40" applyNumberFormat="1" applyFont="1" applyFill="1" applyBorder="1" applyAlignment="1" applyProtection="1">
      <alignment horizontal="right" vertical="center"/>
    </xf>
    <xf numFmtId="37" fontId="23" fillId="20" borderId="33" xfId="40" applyNumberFormat="1" applyFont="1" applyFill="1" applyBorder="1" applyAlignment="1" applyProtection="1">
      <alignment horizontal="right" vertical="center"/>
      <protection locked="0"/>
    </xf>
    <xf numFmtId="37" fontId="23" fillId="20" borderId="109" xfId="40" applyNumberFormat="1" applyFont="1" applyFill="1" applyBorder="1" applyAlignment="1" applyProtection="1">
      <alignment horizontal="right" vertical="center"/>
      <protection locked="0"/>
    </xf>
    <xf numFmtId="37" fontId="23" fillId="20" borderId="144" xfId="40" applyNumberFormat="1" applyFont="1" applyFill="1" applyBorder="1" applyAlignment="1" applyProtection="1">
      <alignment horizontal="right" vertical="center"/>
      <protection locked="0"/>
    </xf>
    <xf numFmtId="37" fontId="31" fillId="0" borderId="145" xfId="40" applyNumberFormat="1" applyFont="1" applyFill="1" applyBorder="1" applyAlignment="1" applyProtection="1">
      <alignment horizontal="right" vertical="center"/>
    </xf>
    <xf numFmtId="37" fontId="31" fillId="0" borderId="146" xfId="40" applyNumberFormat="1" applyFont="1" applyFill="1" applyBorder="1" applyAlignment="1" applyProtection="1">
      <alignment horizontal="right" vertical="center"/>
    </xf>
    <xf numFmtId="37" fontId="31" fillId="0" borderId="147" xfId="40" applyNumberFormat="1" applyFont="1" applyFill="1" applyBorder="1" applyAlignment="1" applyProtection="1">
      <alignment horizontal="right" vertical="center"/>
    </xf>
    <xf numFmtId="37" fontId="31" fillId="0" borderId="148" xfId="40" applyNumberFormat="1" applyFont="1" applyFill="1" applyBorder="1" applyAlignment="1" applyProtection="1">
      <alignment horizontal="right" vertical="center"/>
    </xf>
    <xf numFmtId="37" fontId="31" fillId="0" borderId="0" xfId="0" applyNumberFormat="1" applyFont="1" applyBorder="1" applyAlignment="1" applyProtection="1">
      <alignment horizontal="right" vertical="center"/>
    </xf>
    <xf numFmtId="37" fontId="31" fillId="0" borderId="149" xfId="0" applyNumberFormat="1" applyFont="1" applyBorder="1" applyAlignment="1" applyProtection="1">
      <alignment horizontal="right" vertical="center"/>
    </xf>
    <xf numFmtId="1" fontId="23" fillId="0" borderId="143" xfId="0" applyNumberFormat="1" applyFont="1" applyBorder="1" applyAlignment="1" applyProtection="1">
      <alignment horizontal="center" vertical="center"/>
    </xf>
    <xf numFmtId="37" fontId="31" fillId="0" borderId="129" xfId="40" applyNumberFormat="1" applyFont="1" applyFill="1" applyBorder="1" applyAlignment="1" applyProtection="1">
      <alignment horizontal="right" vertical="center"/>
    </xf>
    <xf numFmtId="3" fontId="23" fillId="3" borderId="150" xfId="40" applyNumberFormat="1" applyFont="1" applyFill="1" applyBorder="1" applyAlignment="1" applyProtection="1">
      <alignment horizontal="right" vertical="center"/>
    </xf>
    <xf numFmtId="3" fontId="23" fillId="3" borderId="151" xfId="40" applyNumberFormat="1" applyFont="1" applyFill="1" applyBorder="1" applyAlignment="1" applyProtection="1">
      <alignment horizontal="right" vertical="center"/>
    </xf>
    <xf numFmtId="3" fontId="23" fillId="3" borderId="152" xfId="40" applyNumberFormat="1" applyFont="1" applyFill="1" applyBorder="1" applyAlignment="1" applyProtection="1">
      <alignment horizontal="right" vertical="center"/>
    </xf>
    <xf numFmtId="37" fontId="23" fillId="9" borderId="61" xfId="40" applyNumberFormat="1" applyFont="1" applyFill="1" applyBorder="1" applyAlignment="1" applyProtection="1">
      <alignment horizontal="right" vertical="center"/>
      <protection locked="0"/>
    </xf>
    <xf numFmtId="37" fontId="23" fillId="9" borderId="153" xfId="40" applyNumberFormat="1" applyFont="1" applyFill="1" applyBorder="1" applyAlignment="1" applyProtection="1">
      <alignment horizontal="right" vertical="center"/>
      <protection locked="0"/>
    </xf>
    <xf numFmtId="37" fontId="23" fillId="10" borderId="154" xfId="40" applyNumberFormat="1" applyFont="1" applyFill="1" applyBorder="1" applyAlignment="1" applyProtection="1">
      <alignment horizontal="right" vertical="center"/>
      <protection locked="0"/>
    </xf>
    <xf numFmtId="37" fontId="23" fillId="9" borderId="63" xfId="40" applyNumberFormat="1" applyFont="1" applyFill="1" applyBorder="1" applyAlignment="1" applyProtection="1">
      <alignment horizontal="right" vertical="center"/>
      <protection locked="0"/>
    </xf>
    <xf numFmtId="37" fontId="23" fillId="9" borderId="49" xfId="40" applyNumberFormat="1" applyFont="1" applyFill="1" applyBorder="1" applyAlignment="1" applyProtection="1">
      <alignment horizontal="right" vertical="center"/>
      <protection locked="0"/>
    </xf>
    <xf numFmtId="37" fontId="23" fillId="9" borderId="154" xfId="40" applyNumberFormat="1" applyFont="1" applyFill="1" applyBorder="1" applyAlignment="1" applyProtection="1">
      <alignment horizontal="right" vertical="center"/>
      <protection locked="0"/>
    </xf>
    <xf numFmtId="37" fontId="23" fillId="9" borderId="64" xfId="40" applyNumberFormat="1" applyFont="1" applyFill="1" applyBorder="1" applyAlignment="1" applyProtection="1">
      <alignment horizontal="right" vertical="center"/>
      <protection locked="0"/>
    </xf>
    <xf numFmtId="37" fontId="23" fillId="9" borderId="65" xfId="40" applyNumberFormat="1" applyFont="1" applyFill="1" applyBorder="1" applyAlignment="1" applyProtection="1">
      <alignment horizontal="right" vertical="center"/>
      <protection locked="0"/>
    </xf>
    <xf numFmtId="37" fontId="23" fillId="9" borderId="155" xfId="40" applyNumberFormat="1" applyFont="1" applyFill="1" applyBorder="1" applyAlignment="1" applyProtection="1">
      <alignment horizontal="right" vertical="center"/>
      <protection locked="0"/>
    </xf>
    <xf numFmtId="37" fontId="31" fillId="0" borderId="156" xfId="40" applyNumberFormat="1" applyFont="1" applyFill="1" applyBorder="1" applyAlignment="1" applyProtection="1">
      <alignment horizontal="right" vertical="center"/>
    </xf>
    <xf numFmtId="37" fontId="31" fillId="0" borderId="157" xfId="40" applyNumberFormat="1" applyFont="1" applyFill="1" applyBorder="1" applyAlignment="1" applyProtection="1">
      <alignment horizontal="right" vertical="center"/>
    </xf>
    <xf numFmtId="0" fontId="32" fillId="5" borderId="0" xfId="0" applyFont="1" applyFill="1" applyBorder="1" applyAlignment="1" applyProtection="1">
      <alignment horizontal="center" vertical="center" wrapText="1"/>
    </xf>
    <xf numFmtId="0" fontId="23" fillId="9" borderId="87" xfId="0" applyFont="1" applyFill="1" applyBorder="1" applyAlignment="1" applyProtection="1">
      <alignment horizontal="left" vertical="top" wrapText="1"/>
      <protection locked="0"/>
    </xf>
    <xf numFmtId="0" fontId="23" fillId="9" borderId="88" xfId="0" applyFont="1" applyFill="1" applyBorder="1" applyAlignment="1" applyProtection="1">
      <alignment horizontal="left" vertical="top" wrapText="1"/>
      <protection locked="0"/>
    </xf>
    <xf numFmtId="0" fontId="23" fillId="9" borderId="89" xfId="0" applyFont="1" applyFill="1" applyBorder="1" applyAlignment="1" applyProtection="1">
      <alignment horizontal="left" vertical="top" wrapText="1"/>
      <protection locked="0"/>
    </xf>
    <xf numFmtId="0" fontId="23" fillId="9" borderId="19" xfId="0" applyFont="1" applyFill="1" applyBorder="1" applyAlignment="1" applyProtection="1">
      <alignment horizontal="left" vertical="top" wrapText="1"/>
      <protection locked="0"/>
    </xf>
    <xf numFmtId="0" fontId="23" fillId="9" borderId="142" xfId="0" applyFont="1" applyFill="1" applyBorder="1" applyAlignment="1" applyProtection="1">
      <alignment horizontal="left" vertical="top" wrapText="1"/>
      <protection locked="0"/>
    </xf>
    <xf numFmtId="0" fontId="23" fillId="9" borderId="20" xfId="0" applyFont="1" applyFill="1" applyBorder="1" applyAlignment="1" applyProtection="1">
      <alignment horizontal="left" vertical="top" wrapText="1"/>
      <protection locked="0"/>
    </xf>
    <xf numFmtId="0" fontId="37" fillId="0" borderId="0" xfId="0" applyFont="1" applyAlignment="1" applyProtection="1">
      <alignment horizontal="left" vertical="center"/>
    </xf>
    <xf numFmtId="0" fontId="20" fillId="9" borderId="18" xfId="43" applyProtection="1">
      <alignment horizontal="center" vertical="center"/>
      <protection locked="0"/>
    </xf>
    <xf numFmtId="0" fontId="20" fillId="10" borderId="18" xfId="44" applyProtection="1">
      <alignment horizontal="center" vertical="center"/>
      <protection locked="0"/>
    </xf>
    <xf numFmtId="0" fontId="23" fillId="0" borderId="0" xfId="0" applyFont="1" applyBorder="1" applyAlignment="1" applyProtection="1">
      <alignment horizontal="right" vertical="center"/>
    </xf>
    <xf numFmtId="0" fontId="23" fillId="0" borderId="39" xfId="0" applyFont="1" applyBorder="1" applyAlignment="1" applyProtection="1">
      <alignment horizontal="right" vertical="center"/>
    </xf>
    <xf numFmtId="42" fontId="34" fillId="0" borderId="47" xfId="0" applyNumberFormat="1" applyFont="1" applyFill="1" applyBorder="1" applyAlignment="1" applyProtection="1">
      <alignment horizontal="center" vertical="center"/>
    </xf>
    <xf numFmtId="42" fontId="34" fillId="0" borderId="17" xfId="0" applyNumberFormat="1" applyFont="1" applyFill="1" applyBorder="1" applyAlignment="1" applyProtection="1">
      <alignment horizontal="center" vertical="center"/>
    </xf>
    <xf numFmtId="42" fontId="34" fillId="0" borderId="48" xfId="0" applyNumberFormat="1" applyFont="1" applyFill="1" applyBorder="1" applyAlignment="1" applyProtection="1">
      <alignment horizontal="center" vertical="center"/>
    </xf>
    <xf numFmtId="0" fontId="23" fillId="0" borderId="13" xfId="0" applyFont="1" applyBorder="1" applyAlignment="1" applyProtection="1">
      <alignment horizontal="right" vertical="center"/>
    </xf>
    <xf numFmtId="0" fontId="23" fillId="0" borderId="38" xfId="0" applyFont="1" applyBorder="1" applyAlignment="1" applyProtection="1">
      <alignment horizontal="right" vertical="center"/>
    </xf>
    <xf numFmtId="0" fontId="23" fillId="0" borderId="36" xfId="0" applyFont="1" applyFill="1" applyBorder="1" applyAlignment="1" applyProtection="1">
      <alignment horizontal="right" vertical="center"/>
    </xf>
    <xf numFmtId="0" fontId="23" fillId="0" borderId="35" xfId="0" applyFont="1" applyFill="1" applyBorder="1" applyAlignment="1" applyProtection="1">
      <alignment horizontal="right" vertical="center"/>
    </xf>
    <xf numFmtId="0" fontId="31" fillId="0" borderId="41" xfId="0" applyFont="1" applyBorder="1" applyAlignment="1" applyProtection="1">
      <alignment horizontal="right" vertical="center"/>
    </xf>
    <xf numFmtId="0" fontId="31" fillId="0" borderId="42" xfId="0" applyFont="1" applyBorder="1" applyAlignment="1" applyProtection="1">
      <alignment horizontal="right" vertical="center"/>
    </xf>
    <xf numFmtId="0" fontId="23" fillId="0" borderId="0" xfId="0" applyFont="1" applyAlignment="1" applyProtection="1">
      <alignment horizontal="left" vertical="top"/>
    </xf>
    <xf numFmtId="0" fontId="23" fillId="0" borderId="0" xfId="0" applyFont="1" applyAlignment="1">
      <alignment horizontal="left" vertical="top" wrapText="1"/>
    </xf>
    <xf numFmtId="0" fontId="31" fillId="0" borderId="57" xfId="0" applyFont="1" applyBorder="1" applyAlignment="1" applyProtection="1">
      <alignment horizontal="right" vertical="center"/>
    </xf>
    <xf numFmtId="0" fontId="31" fillId="0" borderId="58" xfId="0" applyFont="1" applyBorder="1" applyAlignment="1" applyProtection="1">
      <alignment horizontal="right" vertical="center"/>
    </xf>
    <xf numFmtId="0" fontId="23" fillId="0" borderId="133" xfId="0" applyFont="1" applyBorder="1" applyAlignment="1" applyProtection="1">
      <alignment horizontal="right" vertical="center"/>
    </xf>
    <xf numFmtId="0" fontId="23" fillId="0" borderId="134" xfId="0" applyFont="1" applyBorder="1" applyAlignment="1" applyProtection="1">
      <alignment horizontal="right" vertical="center"/>
    </xf>
    <xf numFmtId="0" fontId="44" fillId="0" borderId="0" xfId="0" applyFont="1" applyAlignment="1" applyProtection="1">
      <alignment horizontal="left" vertical="top"/>
    </xf>
    <xf numFmtId="0" fontId="23" fillId="0" borderId="14" xfId="0" applyFont="1" applyBorder="1" applyAlignment="1" applyProtection="1">
      <alignment horizontal="right" vertical="center"/>
    </xf>
    <xf numFmtId="0" fontId="23" fillId="0" borderId="37" xfId="0" applyFont="1" applyFill="1" applyBorder="1" applyAlignment="1" applyProtection="1">
      <alignment horizontal="right" vertical="center"/>
    </xf>
    <xf numFmtId="0" fontId="23" fillId="0" borderId="12" xfId="0" applyFont="1" applyBorder="1" applyAlignment="1" applyProtection="1">
      <alignment horizontal="right" vertical="center"/>
    </xf>
    <xf numFmtId="0" fontId="31" fillId="0" borderId="40" xfId="0" applyFont="1" applyBorder="1" applyAlignment="1" applyProtection="1">
      <alignment horizontal="right" vertical="center"/>
    </xf>
    <xf numFmtId="0" fontId="34" fillId="0" borderId="47" xfId="0" applyFont="1" applyBorder="1" applyAlignment="1" applyProtection="1">
      <alignment horizontal="center" vertical="center" wrapText="1"/>
    </xf>
    <xf numFmtId="0" fontId="34" fillId="0" borderId="17" xfId="0" applyFont="1" applyBorder="1" applyAlignment="1" applyProtection="1">
      <alignment horizontal="center" vertical="center" wrapText="1"/>
    </xf>
    <xf numFmtId="0" fontId="34" fillId="0" borderId="48" xfId="0" applyFont="1" applyBorder="1" applyAlignment="1" applyProtection="1">
      <alignment horizontal="center" vertical="center" wrapText="1"/>
    </xf>
    <xf numFmtId="0" fontId="38" fillId="13" borderId="0" xfId="0" applyFont="1" applyFill="1" applyBorder="1" applyAlignment="1" applyProtection="1">
      <alignment horizontal="right" vertical="center" wrapText="1"/>
    </xf>
    <xf numFmtId="0" fontId="38" fillId="13" borderId="39" xfId="0" applyFont="1" applyFill="1" applyBorder="1" applyAlignment="1" applyProtection="1">
      <alignment horizontal="right" vertical="center" wrapText="1"/>
    </xf>
    <xf numFmtId="0" fontId="32" fillId="5" borderId="16" xfId="0" applyFont="1" applyFill="1" applyBorder="1" applyAlignment="1" applyProtection="1">
      <alignment horizontal="center" vertical="center" wrapText="1"/>
    </xf>
    <xf numFmtId="0" fontId="20" fillId="4" borderId="18" xfId="43" applyFill="1" applyProtection="1">
      <alignment horizontal="center" vertical="center"/>
    </xf>
    <xf numFmtId="0" fontId="20" fillId="15" borderId="111" xfId="44" applyFill="1" applyBorder="1" applyProtection="1">
      <alignment horizontal="center" vertical="center"/>
    </xf>
    <xf numFmtId="1" fontId="23" fillId="9" borderId="47" xfId="40" applyNumberFormat="1" applyFont="1" applyFill="1" applyBorder="1" applyAlignment="1" applyProtection="1">
      <alignment horizontal="center" vertical="center" wrapText="1"/>
      <protection locked="0"/>
    </xf>
    <xf numFmtId="1" fontId="23" fillId="9" borderId="17" xfId="40" applyNumberFormat="1" applyFont="1" applyFill="1" applyBorder="1" applyAlignment="1" applyProtection="1">
      <alignment horizontal="center" vertical="center" wrapText="1"/>
      <protection locked="0"/>
    </xf>
    <xf numFmtId="1" fontId="23" fillId="9" borderId="48" xfId="40" applyNumberFormat="1" applyFont="1" applyFill="1" applyBorder="1" applyAlignment="1" applyProtection="1">
      <alignment horizontal="center" vertical="center" wrapText="1"/>
      <protection locked="0"/>
    </xf>
    <xf numFmtId="165" fontId="23" fillId="3" borderId="83" xfId="40" applyNumberFormat="1" applyFont="1" applyFill="1" applyBorder="1" applyAlignment="1" applyProtection="1">
      <alignment horizontal="left" vertical="top" wrapText="1"/>
      <protection locked="0"/>
    </xf>
    <xf numFmtId="165" fontId="23" fillId="3" borderId="84" xfId="40" applyNumberFormat="1" applyFont="1" applyFill="1" applyBorder="1" applyAlignment="1" applyProtection="1">
      <alignment horizontal="left" vertical="top" wrapText="1"/>
      <protection locked="0"/>
    </xf>
    <xf numFmtId="165" fontId="23" fillId="3" borderId="77" xfId="40" applyNumberFormat="1" applyFont="1" applyFill="1" applyBorder="1" applyAlignment="1" applyProtection="1">
      <alignment horizontal="left" vertical="top" wrapText="1"/>
      <protection locked="0"/>
    </xf>
    <xf numFmtId="165" fontId="23" fillId="3" borderId="85" xfId="40" applyNumberFormat="1" applyFont="1" applyFill="1" applyBorder="1" applyAlignment="1" applyProtection="1">
      <alignment horizontal="left" vertical="top" wrapText="1"/>
      <protection locked="0"/>
    </xf>
    <xf numFmtId="165" fontId="23" fillId="3" borderId="86" xfId="40" applyNumberFormat="1" applyFont="1" applyFill="1" applyBorder="1" applyAlignment="1" applyProtection="1">
      <alignment horizontal="left" vertical="top" wrapText="1"/>
      <protection locked="0"/>
    </xf>
    <xf numFmtId="165" fontId="23" fillId="3" borderId="79" xfId="40" applyNumberFormat="1" applyFont="1" applyFill="1" applyBorder="1" applyAlignment="1" applyProtection="1">
      <alignment horizontal="left" vertical="top" wrapText="1"/>
      <protection locked="0"/>
    </xf>
    <xf numFmtId="165" fontId="23" fillId="3" borderId="97" xfId="40" applyNumberFormat="1" applyFont="1" applyFill="1" applyBorder="1" applyAlignment="1" applyProtection="1">
      <alignment horizontal="left" vertical="top" wrapText="1"/>
      <protection locked="0"/>
    </xf>
    <xf numFmtId="165" fontId="23" fillId="3" borderId="98" xfId="40" applyNumberFormat="1" applyFont="1" applyFill="1" applyBorder="1" applyAlignment="1" applyProtection="1">
      <alignment horizontal="left" vertical="top" wrapText="1"/>
      <protection locked="0"/>
    </xf>
    <xf numFmtId="165" fontId="23" fillId="3" borderId="99" xfId="40" applyNumberFormat="1" applyFont="1" applyFill="1" applyBorder="1" applyAlignment="1" applyProtection="1">
      <alignment horizontal="left" vertical="top" wrapText="1"/>
      <protection locked="0"/>
    </xf>
    <xf numFmtId="165" fontId="23" fillId="3" borderId="101" xfId="40" applyNumberFormat="1" applyFont="1" applyFill="1" applyBorder="1" applyAlignment="1" applyProtection="1">
      <alignment horizontal="left" vertical="top" wrapText="1"/>
      <protection locked="0"/>
    </xf>
    <xf numFmtId="165" fontId="23" fillId="3" borderId="103" xfId="40" applyNumberFormat="1" applyFont="1" applyFill="1" applyBorder="1" applyAlignment="1" applyProtection="1">
      <alignment horizontal="left" vertical="top" wrapText="1"/>
      <protection locked="0"/>
    </xf>
    <xf numFmtId="165" fontId="23" fillId="3" borderId="105" xfId="40" applyNumberFormat="1" applyFont="1" applyFill="1" applyBorder="1" applyAlignment="1" applyProtection="1">
      <alignment horizontal="left" vertical="top" wrapText="1"/>
      <protection locked="0"/>
    </xf>
    <xf numFmtId="165" fontId="23" fillId="3" borderId="102" xfId="40" applyNumberFormat="1" applyFont="1" applyFill="1" applyBorder="1" applyAlignment="1" applyProtection="1">
      <alignment horizontal="left" vertical="top" wrapText="1"/>
      <protection locked="0"/>
    </xf>
    <xf numFmtId="165" fontId="23" fillId="3" borderId="104" xfId="40" applyNumberFormat="1" applyFont="1" applyFill="1" applyBorder="1" applyAlignment="1" applyProtection="1">
      <alignment horizontal="left" vertical="top" wrapText="1"/>
      <protection locked="0"/>
    </xf>
    <xf numFmtId="165" fontId="23" fillId="3" borderId="106" xfId="40" applyNumberFormat="1" applyFont="1" applyFill="1" applyBorder="1" applyAlignment="1" applyProtection="1">
      <alignment horizontal="left" vertical="top" wrapText="1"/>
      <protection locked="0"/>
    </xf>
    <xf numFmtId="165" fontId="23" fillId="3" borderId="107" xfId="40" applyNumberFormat="1" applyFont="1" applyFill="1" applyBorder="1" applyAlignment="1" applyProtection="1">
      <alignment horizontal="left" vertical="top" wrapText="1"/>
      <protection locked="0"/>
    </xf>
    <xf numFmtId="165" fontId="23" fillId="3" borderId="108" xfId="40" applyNumberFormat="1" applyFont="1" applyFill="1" applyBorder="1" applyAlignment="1" applyProtection="1">
      <alignment horizontal="left" vertical="top" wrapText="1"/>
      <protection locked="0"/>
    </xf>
    <xf numFmtId="0" fontId="23" fillId="0" borderId="50" xfId="0" applyFont="1" applyBorder="1" applyAlignment="1" applyProtection="1">
      <alignment horizontal="center" vertical="center" wrapText="1"/>
    </xf>
    <xf numFmtId="0" fontId="23" fillId="0" borderId="51" xfId="0" applyFont="1" applyBorder="1" applyAlignment="1" applyProtection="1">
      <alignment horizontal="center" vertical="center"/>
    </xf>
    <xf numFmtId="0" fontId="23" fillId="0" borderId="82"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72" xfId="0" applyFont="1" applyBorder="1" applyAlignment="1" applyProtection="1">
      <alignment horizontal="center" vertical="center"/>
    </xf>
    <xf numFmtId="0" fontId="23" fillId="0" borderId="16" xfId="0" applyFont="1" applyBorder="1" applyAlignment="1" applyProtection="1">
      <alignment horizontal="center" vertical="center"/>
    </xf>
    <xf numFmtId="9" fontId="23" fillId="11" borderId="83" xfId="41" applyFont="1" applyFill="1" applyBorder="1" applyAlignment="1" applyProtection="1">
      <alignment horizontal="center" vertical="center"/>
    </xf>
    <xf numFmtId="9" fontId="23" fillId="11" borderId="84" xfId="41" applyFont="1" applyFill="1" applyBorder="1" applyAlignment="1" applyProtection="1">
      <alignment horizontal="center" vertical="center"/>
    </xf>
    <xf numFmtId="9" fontId="23" fillId="11" borderId="77" xfId="41" applyFont="1" applyFill="1" applyBorder="1" applyAlignment="1" applyProtection="1">
      <alignment horizontal="center" vertical="center"/>
    </xf>
    <xf numFmtId="165" fontId="23" fillId="11" borderId="85" xfId="40" quotePrefix="1" applyNumberFormat="1" applyFont="1" applyFill="1" applyBorder="1" applyAlignment="1" applyProtection="1">
      <alignment horizontal="center" vertical="center"/>
    </xf>
    <xf numFmtId="165" fontId="23" fillId="11" borderId="86" xfId="40" applyNumberFormat="1" applyFont="1" applyFill="1" applyBorder="1" applyAlignment="1" applyProtection="1">
      <alignment horizontal="center" vertical="center"/>
    </xf>
    <xf numFmtId="165" fontId="23" fillId="11" borderId="79" xfId="40" applyNumberFormat="1" applyFont="1" applyFill="1" applyBorder="1" applyAlignment="1" applyProtection="1">
      <alignment horizontal="center" vertical="center"/>
    </xf>
    <xf numFmtId="0" fontId="23" fillId="3" borderId="83" xfId="40" applyNumberFormat="1" applyFont="1" applyFill="1" applyBorder="1" applyAlignment="1" applyProtection="1">
      <alignment horizontal="left" vertical="top" wrapText="1"/>
      <protection locked="0"/>
    </xf>
    <xf numFmtId="0" fontId="23" fillId="3" borderId="84" xfId="40" applyNumberFormat="1" applyFont="1" applyFill="1" applyBorder="1" applyAlignment="1" applyProtection="1">
      <alignment horizontal="left" vertical="top" wrapText="1"/>
      <protection locked="0"/>
    </xf>
    <xf numFmtId="0" fontId="23" fillId="3" borderId="77" xfId="40" applyNumberFormat="1" applyFont="1" applyFill="1" applyBorder="1" applyAlignment="1" applyProtection="1">
      <alignment horizontal="left" vertical="top" wrapText="1"/>
      <protection locked="0"/>
    </xf>
    <xf numFmtId="0" fontId="38" fillId="13" borderId="47" xfId="0" applyFont="1" applyFill="1" applyBorder="1" applyAlignment="1" applyProtection="1">
      <alignment horizontal="center" vertical="center"/>
    </xf>
    <xf numFmtId="0" fontId="38" fillId="13" borderId="48" xfId="0" applyFont="1" applyFill="1" applyBorder="1" applyAlignment="1" applyProtection="1">
      <alignment horizontal="center" vertical="center"/>
    </xf>
    <xf numFmtId="0" fontId="38" fillId="13" borderId="17" xfId="0" applyFont="1" applyFill="1" applyBorder="1" applyAlignment="1" applyProtection="1">
      <alignment horizontal="center" vertical="center"/>
    </xf>
    <xf numFmtId="0" fontId="38" fillId="13" borderId="12" xfId="0" applyFont="1" applyFill="1" applyBorder="1" applyAlignment="1" applyProtection="1">
      <alignment horizontal="center" vertical="center"/>
    </xf>
    <xf numFmtId="0" fontId="38" fillId="13" borderId="100" xfId="0" applyFont="1" applyFill="1" applyBorder="1" applyAlignment="1" applyProtection="1">
      <alignment horizontal="center" vertical="center"/>
    </xf>
    <xf numFmtId="0" fontId="31" fillId="0" borderId="16" xfId="0" applyFont="1" applyBorder="1" applyAlignment="1" applyProtection="1">
      <alignment horizontal="center" vertical="center"/>
    </xf>
    <xf numFmtId="0" fontId="31" fillId="0" borderId="73" xfId="0" applyFont="1" applyBorder="1" applyAlignment="1" applyProtection="1">
      <alignment horizontal="center" vertical="center"/>
    </xf>
    <xf numFmtId="17" fontId="35" fillId="3" borderId="19" xfId="0" applyNumberFormat="1" applyFont="1" applyFill="1" applyBorder="1" applyAlignment="1" applyProtection="1">
      <alignment horizontal="center" vertical="center" wrapText="1"/>
    </xf>
    <xf numFmtId="17" fontId="35" fillId="3" borderId="20" xfId="0" applyNumberFormat="1" applyFont="1" applyFill="1" applyBorder="1" applyAlignment="1" applyProtection="1">
      <alignment horizontal="center" vertical="center" wrapText="1"/>
    </xf>
    <xf numFmtId="0" fontId="31" fillId="0" borderId="0" xfId="0" applyFont="1" applyAlignment="1" applyProtection="1">
      <alignment horizontal="right" vertical="center"/>
    </xf>
    <xf numFmtId="17" fontId="35" fillId="3" borderId="61" xfId="0" applyNumberFormat="1" applyFont="1" applyFill="1" applyBorder="1" applyAlignment="1" applyProtection="1">
      <alignment horizontal="center" vertical="center"/>
    </xf>
    <xf numFmtId="17" fontId="35" fillId="3" borderId="80" xfId="0" applyNumberFormat="1" applyFont="1" applyFill="1" applyBorder="1" applyAlignment="1" applyProtection="1">
      <alignment horizontal="center" vertical="center"/>
    </xf>
    <xf numFmtId="17" fontId="42" fillId="3" borderId="67" xfId="0" applyNumberFormat="1" applyFont="1" applyFill="1" applyBorder="1" applyAlignment="1" applyProtection="1">
      <alignment horizontal="center" vertical="center" wrapText="1"/>
    </xf>
    <xf numFmtId="17" fontId="42" fillId="3" borderId="81" xfId="0" applyNumberFormat="1" applyFont="1" applyFill="1" applyBorder="1" applyAlignment="1" applyProtection="1">
      <alignment horizontal="center" vertical="center" wrapText="1"/>
    </xf>
    <xf numFmtId="0" fontId="40" fillId="0" borderId="0" xfId="0" applyFont="1" applyAlignment="1" applyProtection="1">
      <alignment horizontal="left" vertical="center"/>
    </xf>
    <xf numFmtId="0" fontId="32" fillId="19" borderId="0" xfId="0" applyFont="1" applyFill="1" applyBorder="1" applyAlignment="1" applyProtection="1">
      <alignment horizontal="center" vertical="center" wrapText="1"/>
    </xf>
    <xf numFmtId="0" fontId="20" fillId="9" borderId="18" xfId="43" applyFill="1" applyProtection="1">
      <alignment horizontal="center" vertical="center"/>
      <protection locked="0"/>
    </xf>
    <xf numFmtId="0" fontId="20" fillId="15" borderId="18" xfId="44" applyFill="1" applyProtection="1">
      <alignment horizontal="center" vertical="center"/>
    </xf>
    <xf numFmtId="0" fontId="23" fillId="0" borderId="0" xfId="0" applyFont="1" applyFill="1" applyBorder="1" applyAlignment="1" applyProtection="1">
      <alignment horizontal="right" vertical="center"/>
    </xf>
    <xf numFmtId="0" fontId="23" fillId="0" borderId="39" xfId="0" applyFont="1" applyFill="1" applyBorder="1" applyAlignment="1" applyProtection="1">
      <alignment horizontal="right" vertical="center"/>
    </xf>
  </cellXfs>
  <cellStyles count="55">
    <cellStyle name="Budget Authority" xfId="42"/>
    <cellStyle name="Comma" xfId="40" builtinId="3"/>
    <cellStyle name="Comma 2" xfId="8"/>
    <cellStyle name="Comma 3" xfId="37"/>
    <cellStyle name="Currency 10" xfId="39"/>
    <cellStyle name="Currency 2" xfId="6"/>
    <cellStyle name="Currency 3" xfId="9"/>
    <cellStyle name="Currency 4" xfId="20"/>
    <cellStyle name="Currency 5" xfId="23"/>
    <cellStyle name="Currency 6" xfId="27"/>
    <cellStyle name="Currency 7" xfId="30"/>
    <cellStyle name="Currency 8" xfId="32"/>
    <cellStyle name="Currency 9" xfId="34"/>
    <cellStyle name="Line 1 Report Info Fill in" xfId="43"/>
    <cellStyle name="Line 2 Report Information Fill In" xfId="44"/>
    <cellStyle name="Normal" xfId="0" builtinId="0"/>
    <cellStyle name="Normal 10" xfId="25"/>
    <cellStyle name="Normal 10 2" xfId="54"/>
    <cellStyle name="Normal 11" xfId="26"/>
    <cellStyle name="Normal 12" xfId="28"/>
    <cellStyle name="Normal 13" xfId="29"/>
    <cellStyle name="Normal 14" xfId="31"/>
    <cellStyle name="Normal 15" xfId="35"/>
    <cellStyle name="Normal 16" xfId="36"/>
    <cellStyle name="Normal 17" xfId="38"/>
    <cellStyle name="Normal 18" xfId="51"/>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4 3" xfId="53"/>
    <cellStyle name="Normal 5" xfId="4"/>
    <cellStyle name="Normal 6" xfId="7"/>
    <cellStyle name="Normal 7" xfId="19"/>
    <cellStyle name="Normal 8" xfId="21"/>
    <cellStyle name="Normal 9" xfId="22"/>
    <cellStyle name="Percent" xfId="41" builtinId="5"/>
    <cellStyle name="Percent 2" xfId="16"/>
    <cellStyle name="Percent 2 2" xfId="17"/>
    <cellStyle name="Percent 2 3" xfId="18"/>
    <cellStyle name="Percent 3" xfId="33"/>
    <cellStyle name="Percent 4" xfId="52"/>
    <cellStyle name="Required Data Entry Even Bottom" xfId="50"/>
    <cellStyle name="Required Data Entry Even Rows" xfId="47"/>
    <cellStyle name="Required Data Entry Odd Bottom" xfId="49"/>
    <cellStyle name="Required Data Entry Odd Rows" xfId="48"/>
    <cellStyle name="Required Data Entry Top Row" xfId="46"/>
    <cellStyle name="Row 1 Odd Data Entry Required" xfId="45"/>
  </cellStyles>
  <dxfs count="90">
    <dxf>
      <fill>
        <patternFill>
          <bgColor theme="7" tint="0.59996337778862885"/>
        </patternFill>
      </fill>
    </dxf>
    <dxf>
      <fill>
        <patternFill>
          <bgColor theme="7" tint="0.59996337778862885"/>
        </patternFill>
      </fill>
    </dxf>
    <dxf>
      <fill>
        <patternFill>
          <bgColor theme="7" tint="0.59996337778862885"/>
        </patternFill>
      </fill>
    </dxf>
    <dxf>
      <font>
        <strike val="0"/>
        <color theme="4"/>
      </font>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89"/>
      <tableStyleElement type="totalRow" dxfId="88"/>
      <tableStyleElement type="firstColumn" dxfId="87"/>
      <tableStyleElement type="lastColumn" dxfId="86"/>
      <tableStyleElement type="firstRowStripe" dxfId="85"/>
      <tableStyleElement type="secondRowStripe" dxfId="84"/>
    </tableStyle>
  </tableStyles>
  <colors>
    <mruColors>
      <color rgb="FFAC162C"/>
      <color rgb="FF969696"/>
      <color rgb="FFFFFFCC"/>
      <color rgb="FFCCFFCC"/>
      <color rgb="FFE1FFE1"/>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183216</xdr:colOff>
      <xdr:row>0</xdr:row>
      <xdr:rowOff>87967</xdr:rowOff>
    </xdr:from>
    <xdr:to>
      <xdr:col>17</xdr:col>
      <xdr:colOff>1464641</xdr:colOff>
      <xdr:row>2</xdr:row>
      <xdr:rowOff>220003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4866" y="87967"/>
          <a:ext cx="2262500" cy="73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126066</xdr:colOff>
      <xdr:row>0</xdr:row>
      <xdr:rowOff>87967</xdr:rowOff>
    </xdr:from>
    <xdr:to>
      <xdr:col>16</xdr:col>
      <xdr:colOff>845516</xdr:colOff>
      <xdr:row>2</xdr:row>
      <xdr:rowOff>216828</xdr:rowOff>
    </xdr:to>
    <xdr:pic>
      <xdr:nvPicPr>
        <xdr:cNvPr id="2" name="Picture 1">
          <a:extLst>
            <a:ext uri="{FF2B5EF4-FFF2-40B4-BE49-F238E27FC236}">
              <a16:creationId xmlns:a16="http://schemas.microsoft.com/office/drawing/2014/main" id="{8DDA2627-58FF-4626-BCFF-0710B6929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4516" y="87967"/>
          <a:ext cx="2262500" cy="738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87966</xdr:colOff>
      <xdr:row>0</xdr:row>
      <xdr:rowOff>68917</xdr:rowOff>
    </xdr:from>
    <xdr:to>
      <xdr:col>18</xdr:col>
      <xdr:colOff>1102690</xdr:colOff>
      <xdr:row>2</xdr:row>
      <xdr:rowOff>197778</xdr:rowOff>
    </xdr:to>
    <xdr:pic>
      <xdr:nvPicPr>
        <xdr:cNvPr id="2" name="Picture 1">
          <a:extLst>
            <a:ext uri="{FF2B5EF4-FFF2-40B4-BE49-F238E27FC236}">
              <a16:creationId xmlns:a16="http://schemas.microsoft.com/office/drawing/2014/main" id="{23519530-3E3B-4B69-9A9E-6F4DA3882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3716" y="68917"/>
          <a:ext cx="2262500" cy="738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11766</xdr:colOff>
      <xdr:row>0</xdr:row>
      <xdr:rowOff>87967</xdr:rowOff>
    </xdr:from>
    <xdr:to>
      <xdr:col>18</xdr:col>
      <xdr:colOff>7316</xdr:colOff>
      <xdr:row>2</xdr:row>
      <xdr:rowOff>216828</xdr:rowOff>
    </xdr:to>
    <xdr:pic>
      <xdr:nvPicPr>
        <xdr:cNvPr id="2" name="Picture 1">
          <a:extLst>
            <a:ext uri="{FF2B5EF4-FFF2-40B4-BE49-F238E27FC236}">
              <a16:creationId xmlns:a16="http://schemas.microsoft.com/office/drawing/2014/main" id="{6BB5C837-53B9-4322-B855-FDD4F3203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5366" y="87967"/>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41"/>
  <sheetViews>
    <sheetView zoomScaleNormal="100" zoomScaleSheetLayoutView="100" zoomScalePageLayoutView="75" workbookViewId="0">
      <selection activeCell="D4" sqref="D4:E4"/>
    </sheetView>
  </sheetViews>
  <sheetFormatPr defaultColWidth="9.109375" defaultRowHeight="15" x14ac:dyDescent="0.25"/>
  <cols>
    <col min="1" max="1" width="3.44140625" style="5" customWidth="1"/>
    <col min="2" max="2" width="5.109375" style="5" bestFit="1" customWidth="1"/>
    <col min="3" max="3" width="29.33203125" style="6" customWidth="1"/>
    <col min="4" max="4" width="27.5546875" style="5" customWidth="1"/>
    <col min="5" max="16" width="11.5546875" style="5" customWidth="1"/>
    <col min="17" max="17" width="14.6640625" style="5" customWidth="1"/>
    <col min="18" max="18" width="24.33203125" style="5" customWidth="1"/>
    <col min="19" max="16384" width="9.109375" style="5"/>
  </cols>
  <sheetData>
    <row r="1" spans="1:18" ht="24" customHeight="1" x14ac:dyDescent="0.25">
      <c r="A1" s="334" t="s">
        <v>427</v>
      </c>
      <c r="B1" s="334"/>
      <c r="C1" s="334"/>
      <c r="D1" s="334"/>
      <c r="E1" s="334"/>
    </row>
    <row r="2" spans="1:18" ht="24" customHeight="1" x14ac:dyDescent="0.25">
      <c r="A2" s="334" t="s">
        <v>421</v>
      </c>
      <c r="B2" s="334"/>
      <c r="C2" s="334"/>
    </row>
    <row r="3" spans="1:18" ht="24" customHeight="1" x14ac:dyDescent="0.25">
      <c r="N3" s="1"/>
      <c r="O3" s="1"/>
    </row>
    <row r="4" spans="1:18" ht="24" customHeight="1" x14ac:dyDescent="0.25">
      <c r="A4" s="7"/>
      <c r="C4" s="210" t="s">
        <v>2</v>
      </c>
      <c r="D4" s="335" t="s">
        <v>10</v>
      </c>
      <c r="E4" s="335"/>
      <c r="F4" s="8"/>
      <c r="G4" s="210" t="s">
        <v>229</v>
      </c>
      <c r="H4" s="335" t="s">
        <v>80</v>
      </c>
      <c r="I4" s="335"/>
      <c r="K4" s="210" t="s">
        <v>3</v>
      </c>
      <c r="L4" s="209">
        <v>1</v>
      </c>
      <c r="N4" s="1"/>
      <c r="O4" s="1"/>
      <c r="Q4" s="327" t="s">
        <v>433</v>
      </c>
      <c r="R4" s="327"/>
    </row>
    <row r="5" spans="1:18" ht="24" customHeight="1" x14ac:dyDescent="0.35">
      <c r="A5" s="7"/>
      <c r="C5" s="210" t="s">
        <v>73</v>
      </c>
      <c r="D5" s="336" t="s">
        <v>434</v>
      </c>
      <c r="E5" s="336"/>
      <c r="F5" s="8"/>
      <c r="N5" s="9"/>
      <c r="Q5" s="327"/>
      <c r="R5" s="327"/>
    </row>
    <row r="6" spans="1:18" ht="24" customHeight="1" x14ac:dyDescent="0.35">
      <c r="A6" s="7"/>
      <c r="C6" s="210" t="s">
        <v>84</v>
      </c>
      <c r="D6" s="335" t="s">
        <v>435</v>
      </c>
      <c r="E6" s="335"/>
      <c r="F6" s="8"/>
      <c r="J6" s="1"/>
      <c r="K6" s="1"/>
      <c r="L6" s="1"/>
      <c r="N6" s="9"/>
    </row>
    <row r="7" spans="1:18" ht="20.100000000000001" customHeight="1" x14ac:dyDescent="0.25">
      <c r="A7" s="7"/>
    </row>
    <row r="8" spans="1:18" ht="20.100000000000001" customHeight="1" thickBot="1" x14ac:dyDescent="0.3">
      <c r="A8" s="7"/>
      <c r="D8" s="7"/>
    </row>
    <row r="9" spans="1:18" ht="20.100000000000001" customHeight="1" thickBot="1" x14ac:dyDescent="0.3">
      <c r="A9" s="1"/>
      <c r="B9" s="1"/>
      <c r="C9" s="1"/>
      <c r="D9" s="1"/>
      <c r="E9" s="339" t="s">
        <v>391</v>
      </c>
      <c r="F9" s="340"/>
      <c r="G9" s="340"/>
      <c r="H9" s="340"/>
      <c r="I9" s="340"/>
      <c r="J9" s="340"/>
      <c r="K9" s="340"/>
      <c r="L9" s="340"/>
      <c r="M9" s="340"/>
      <c r="N9" s="340"/>
      <c r="O9" s="340"/>
      <c r="P9" s="341"/>
      <c r="Q9" s="33"/>
      <c r="R9" s="124" t="s">
        <v>390</v>
      </c>
    </row>
    <row r="10" spans="1:18" ht="20.100000000000001" customHeight="1" thickBot="1" x14ac:dyDescent="0.3">
      <c r="B10" s="22" t="s">
        <v>85</v>
      </c>
      <c r="C10" s="22" t="s">
        <v>132</v>
      </c>
      <c r="D10" s="11"/>
      <c r="E10" s="252">
        <v>44835</v>
      </c>
      <c r="F10" s="253">
        <f>EDATE(E10,1)</f>
        <v>44866</v>
      </c>
      <c r="G10" s="253">
        <f t="shared" ref="G10:P10" si="0">EDATE(F10,1)</f>
        <v>44896</v>
      </c>
      <c r="H10" s="253">
        <f t="shared" si="0"/>
        <v>44927</v>
      </c>
      <c r="I10" s="253">
        <f t="shared" si="0"/>
        <v>44958</v>
      </c>
      <c r="J10" s="253">
        <f t="shared" si="0"/>
        <v>44986</v>
      </c>
      <c r="K10" s="253">
        <f t="shared" si="0"/>
        <v>45017</v>
      </c>
      <c r="L10" s="253">
        <f t="shared" si="0"/>
        <v>45047</v>
      </c>
      <c r="M10" s="253">
        <f t="shared" si="0"/>
        <v>45078</v>
      </c>
      <c r="N10" s="253">
        <f t="shared" si="0"/>
        <v>45108</v>
      </c>
      <c r="O10" s="253">
        <f t="shared" si="0"/>
        <v>45139</v>
      </c>
      <c r="P10" s="254">
        <f t="shared" si="0"/>
        <v>45170</v>
      </c>
      <c r="Q10" s="66" t="s">
        <v>227</v>
      </c>
      <c r="R10" s="67" t="s">
        <v>132</v>
      </c>
    </row>
    <row r="11" spans="1:18" ht="20.100000000000001" hidden="1" customHeight="1" x14ac:dyDescent="0.25">
      <c r="B11" s="236">
        <v>1</v>
      </c>
      <c r="C11" s="342" t="s">
        <v>404</v>
      </c>
      <c r="D11" s="343"/>
      <c r="E11" s="251"/>
      <c r="F11" s="251"/>
      <c r="G11" s="251"/>
      <c r="H11" s="251"/>
      <c r="I11" s="251"/>
      <c r="J11" s="251"/>
      <c r="K11" s="251"/>
      <c r="L11" s="251"/>
      <c r="M11" s="251"/>
      <c r="N11" s="251"/>
      <c r="O11" s="251"/>
      <c r="P11" s="251"/>
      <c r="Q11" s="267">
        <f>SUM(E11:P11)</f>
        <v>0</v>
      </c>
      <c r="R11" s="331"/>
    </row>
    <row r="12" spans="1:18" ht="20.100000000000001" hidden="1" customHeight="1" x14ac:dyDescent="0.25">
      <c r="B12" s="237">
        <v>1</v>
      </c>
      <c r="C12" s="337" t="s">
        <v>405</v>
      </c>
      <c r="D12" s="338"/>
      <c r="E12" s="251"/>
      <c r="F12" s="251"/>
      <c r="G12" s="251"/>
      <c r="H12" s="251"/>
      <c r="I12" s="251"/>
      <c r="J12" s="251"/>
      <c r="K12" s="251"/>
      <c r="L12" s="251"/>
      <c r="M12" s="251"/>
      <c r="N12" s="251"/>
      <c r="O12" s="251"/>
      <c r="P12" s="251"/>
      <c r="Q12" s="268">
        <f>SUM(E12:P12)</f>
        <v>0</v>
      </c>
      <c r="R12" s="332"/>
    </row>
    <row r="13" spans="1:18" ht="20.100000000000001" hidden="1" customHeight="1" thickBot="1" x14ac:dyDescent="0.3">
      <c r="B13" s="237">
        <v>1</v>
      </c>
      <c r="C13" s="337" t="s">
        <v>406</v>
      </c>
      <c r="D13" s="338"/>
      <c r="E13" s="251"/>
      <c r="F13" s="251"/>
      <c r="G13" s="251"/>
      <c r="H13" s="251"/>
      <c r="I13" s="251"/>
      <c r="J13" s="251"/>
      <c r="K13" s="251"/>
      <c r="L13" s="251"/>
      <c r="M13" s="251"/>
      <c r="N13" s="251"/>
      <c r="O13" s="251"/>
      <c r="P13" s="251"/>
      <c r="Q13" s="268">
        <f t="shared" ref="Q13:Q18" si="1">SUM(E13:P13)</f>
        <v>0</v>
      </c>
      <c r="R13" s="332"/>
    </row>
    <row r="14" spans="1:18" ht="20.100000000000001" customHeight="1" x14ac:dyDescent="0.25">
      <c r="B14" s="299"/>
      <c r="C14" s="342" t="s">
        <v>422</v>
      </c>
      <c r="D14" s="343"/>
      <c r="E14" s="151">
        <v>600</v>
      </c>
      <c r="F14" s="152">
        <v>494</v>
      </c>
      <c r="G14" s="152">
        <v>566</v>
      </c>
      <c r="H14" s="152">
        <v>628</v>
      </c>
      <c r="I14" s="152">
        <v>580</v>
      </c>
      <c r="J14" s="152"/>
      <c r="K14" s="152"/>
      <c r="L14" s="152"/>
      <c r="M14" s="152"/>
      <c r="N14" s="152"/>
      <c r="O14" s="152"/>
      <c r="P14" s="195"/>
      <c r="Q14" s="268">
        <f t="shared" si="1"/>
        <v>2868</v>
      </c>
      <c r="R14" s="332"/>
    </row>
    <row r="15" spans="1:18" ht="20.100000000000001" customHeight="1" x14ac:dyDescent="0.25">
      <c r="B15" s="240">
        <v>2</v>
      </c>
      <c r="C15" s="337" t="s">
        <v>425</v>
      </c>
      <c r="D15" s="338"/>
      <c r="E15" s="154">
        <v>0</v>
      </c>
      <c r="F15" s="155">
        <v>1</v>
      </c>
      <c r="G15" s="155">
        <v>0</v>
      </c>
      <c r="H15" s="155">
        <v>0</v>
      </c>
      <c r="I15" s="155">
        <v>0</v>
      </c>
      <c r="J15" s="155"/>
      <c r="K15" s="155"/>
      <c r="L15" s="155"/>
      <c r="M15" s="155"/>
      <c r="N15" s="155"/>
      <c r="O15" s="155"/>
      <c r="P15" s="196"/>
      <c r="Q15" s="268">
        <f t="shared" si="1"/>
        <v>1</v>
      </c>
      <c r="R15" s="332"/>
    </row>
    <row r="16" spans="1:18" ht="20.100000000000001" customHeight="1" x14ac:dyDescent="0.25">
      <c r="B16" s="240">
        <v>2</v>
      </c>
      <c r="C16" s="337" t="s">
        <v>407</v>
      </c>
      <c r="D16" s="338"/>
      <c r="E16" s="151">
        <v>25</v>
      </c>
      <c r="F16" s="152">
        <v>34</v>
      </c>
      <c r="G16" s="152">
        <v>21</v>
      </c>
      <c r="H16" s="152">
        <v>22</v>
      </c>
      <c r="I16" s="152">
        <v>24</v>
      </c>
      <c r="J16" s="152"/>
      <c r="K16" s="152"/>
      <c r="L16" s="152"/>
      <c r="M16" s="152"/>
      <c r="N16" s="152"/>
      <c r="O16" s="152"/>
      <c r="P16" s="195"/>
      <c r="Q16" s="268">
        <f t="shared" si="1"/>
        <v>126</v>
      </c>
      <c r="R16" s="332"/>
    </row>
    <row r="17" spans="1:18" ht="20.100000000000001" hidden="1" customHeight="1" x14ac:dyDescent="0.25">
      <c r="B17" s="238"/>
      <c r="C17" s="337" t="s">
        <v>408</v>
      </c>
      <c r="D17" s="338"/>
      <c r="E17" s="251"/>
      <c r="F17" s="251"/>
      <c r="G17" s="251"/>
      <c r="H17" s="251"/>
      <c r="I17" s="251"/>
      <c r="J17" s="251"/>
      <c r="K17" s="251"/>
      <c r="L17" s="251"/>
      <c r="M17" s="251"/>
      <c r="N17" s="251"/>
      <c r="O17" s="251"/>
      <c r="P17" s="251"/>
      <c r="Q17" s="269">
        <f t="shared" si="1"/>
        <v>0</v>
      </c>
      <c r="R17" s="332"/>
    </row>
    <row r="18" spans="1:18" ht="20.100000000000001" customHeight="1" thickBot="1" x14ac:dyDescent="0.3">
      <c r="B18" s="240">
        <v>1</v>
      </c>
      <c r="C18" s="344" t="s">
        <v>157</v>
      </c>
      <c r="D18" s="345"/>
      <c r="E18" s="271">
        <v>0</v>
      </c>
      <c r="F18" s="272">
        <v>0</v>
      </c>
      <c r="G18" s="272">
        <v>0</v>
      </c>
      <c r="H18" s="272">
        <v>0</v>
      </c>
      <c r="I18" s="272">
        <v>0</v>
      </c>
      <c r="J18" s="272"/>
      <c r="K18" s="272"/>
      <c r="L18" s="272"/>
      <c r="M18" s="272"/>
      <c r="N18" s="272"/>
      <c r="O18" s="272"/>
      <c r="P18" s="266"/>
      <c r="Q18" s="270">
        <f t="shared" si="1"/>
        <v>0</v>
      </c>
      <c r="R18" s="333"/>
    </row>
    <row r="19" spans="1:18" s="17" customFormat="1" ht="20.100000000000001" customHeight="1" thickTop="1" thickBot="1" x14ac:dyDescent="0.3">
      <c r="B19" s="235"/>
      <c r="C19" s="346" t="s">
        <v>158</v>
      </c>
      <c r="D19" s="347"/>
      <c r="E19" s="258">
        <f>SUM(E11:E18)</f>
        <v>625</v>
      </c>
      <c r="F19" s="259">
        <f t="shared" ref="F19:P19" si="2">SUM(F11:F18)</f>
        <v>529</v>
      </c>
      <c r="G19" s="259">
        <f t="shared" si="2"/>
        <v>587</v>
      </c>
      <c r="H19" s="259">
        <f t="shared" si="2"/>
        <v>650</v>
      </c>
      <c r="I19" s="259">
        <f t="shared" si="2"/>
        <v>604</v>
      </c>
      <c r="J19" s="259">
        <f t="shared" si="2"/>
        <v>0</v>
      </c>
      <c r="K19" s="259">
        <f t="shared" si="2"/>
        <v>0</v>
      </c>
      <c r="L19" s="259">
        <f t="shared" si="2"/>
        <v>0</v>
      </c>
      <c r="M19" s="259">
        <f t="shared" si="2"/>
        <v>0</v>
      </c>
      <c r="N19" s="259">
        <f t="shared" si="2"/>
        <v>0</v>
      </c>
      <c r="O19" s="259">
        <f t="shared" si="2"/>
        <v>0</v>
      </c>
      <c r="P19" s="260">
        <f t="shared" si="2"/>
        <v>0</v>
      </c>
      <c r="Q19" s="308">
        <f>SUM(E19:P19)</f>
        <v>2995</v>
      </c>
      <c r="R19" s="297" t="str">
        <f>IF($Q18&gt;0,"Please Provide Comment"," ")</f>
        <v xml:space="preserve"> </v>
      </c>
    </row>
    <row r="20" spans="1:18" s="11" customFormat="1" ht="20.100000000000001" customHeight="1" thickBot="1" x14ac:dyDescent="0.3">
      <c r="A20" s="10"/>
      <c r="C20" s="12"/>
      <c r="D20" s="13"/>
      <c r="E20" s="14"/>
      <c r="F20" s="14"/>
      <c r="G20" s="14"/>
      <c r="H20" s="14"/>
      <c r="I20" s="14"/>
      <c r="J20" s="14"/>
      <c r="K20" s="14"/>
      <c r="L20" s="14"/>
      <c r="M20" s="14"/>
      <c r="N20" s="14"/>
      <c r="O20" s="14"/>
      <c r="P20" s="14"/>
      <c r="Q20" s="24"/>
    </row>
    <row r="21" spans="1:18" ht="20.100000000000001" customHeight="1" thickBot="1" x14ac:dyDescent="0.3">
      <c r="B21" s="22" t="s">
        <v>86</v>
      </c>
      <c r="C21" s="22" t="s">
        <v>133</v>
      </c>
      <c r="E21" s="252">
        <f>E$10</f>
        <v>44835</v>
      </c>
      <c r="F21" s="253">
        <f>EDATE(E21,1)</f>
        <v>44866</v>
      </c>
      <c r="G21" s="253">
        <f t="shared" ref="G21:P21" si="3">EDATE(F21,1)</f>
        <v>44896</v>
      </c>
      <c r="H21" s="253">
        <f t="shared" si="3"/>
        <v>44927</v>
      </c>
      <c r="I21" s="253">
        <f t="shared" si="3"/>
        <v>44958</v>
      </c>
      <c r="J21" s="253">
        <f t="shared" si="3"/>
        <v>44986</v>
      </c>
      <c r="K21" s="253">
        <f t="shared" si="3"/>
        <v>45017</v>
      </c>
      <c r="L21" s="253">
        <f t="shared" si="3"/>
        <v>45047</v>
      </c>
      <c r="M21" s="253">
        <f t="shared" si="3"/>
        <v>45078</v>
      </c>
      <c r="N21" s="253">
        <f t="shared" si="3"/>
        <v>45108</v>
      </c>
      <c r="O21" s="253">
        <f t="shared" si="3"/>
        <v>45139</v>
      </c>
      <c r="P21" s="254">
        <f t="shared" si="3"/>
        <v>45170</v>
      </c>
      <c r="Q21" s="66" t="s">
        <v>227</v>
      </c>
      <c r="R21" s="67" t="str">
        <f>C21</f>
        <v>County Criminal</v>
      </c>
    </row>
    <row r="22" spans="1:18" ht="20.100000000000001" customHeight="1" x14ac:dyDescent="0.25">
      <c r="B22" s="232"/>
      <c r="C22" s="342" t="s">
        <v>159</v>
      </c>
      <c r="D22" s="343"/>
      <c r="E22" s="154">
        <v>451</v>
      </c>
      <c r="F22" s="155">
        <v>390</v>
      </c>
      <c r="G22" s="155">
        <v>439</v>
      </c>
      <c r="H22" s="155">
        <v>491</v>
      </c>
      <c r="I22" s="155">
        <v>426</v>
      </c>
      <c r="J22" s="155"/>
      <c r="K22" s="155"/>
      <c r="L22" s="155"/>
      <c r="M22" s="155"/>
      <c r="N22" s="155"/>
      <c r="O22" s="155"/>
      <c r="P22" s="196"/>
      <c r="Q22" s="268">
        <f t="shared" ref="Q22:Q28" si="4">SUM(E22:P22)</f>
        <v>2197</v>
      </c>
      <c r="R22" s="331"/>
    </row>
    <row r="23" spans="1:18" ht="20.100000000000001" customHeight="1" x14ac:dyDescent="0.25">
      <c r="B23" s="229"/>
      <c r="C23" s="337" t="s">
        <v>160</v>
      </c>
      <c r="D23" s="338"/>
      <c r="E23" s="151">
        <v>13</v>
      </c>
      <c r="F23" s="152">
        <v>8</v>
      </c>
      <c r="G23" s="152">
        <v>26</v>
      </c>
      <c r="H23" s="152">
        <v>7</v>
      </c>
      <c r="I23" s="152">
        <v>7</v>
      </c>
      <c r="J23" s="152"/>
      <c r="K23" s="152"/>
      <c r="L23" s="152"/>
      <c r="M23" s="152"/>
      <c r="N23" s="152"/>
      <c r="O23" s="152"/>
      <c r="P23" s="195"/>
      <c r="Q23" s="268">
        <f t="shared" si="4"/>
        <v>61</v>
      </c>
      <c r="R23" s="332"/>
    </row>
    <row r="24" spans="1:18" ht="20.100000000000001" customHeight="1" x14ac:dyDescent="0.25">
      <c r="B24" s="229"/>
      <c r="C24" s="337" t="s">
        <v>161</v>
      </c>
      <c r="D24" s="338"/>
      <c r="E24" s="154">
        <v>130</v>
      </c>
      <c r="F24" s="155">
        <v>106</v>
      </c>
      <c r="G24" s="155">
        <v>127</v>
      </c>
      <c r="H24" s="155">
        <v>166</v>
      </c>
      <c r="I24" s="155">
        <v>90</v>
      </c>
      <c r="J24" s="155"/>
      <c r="K24" s="155"/>
      <c r="L24" s="155"/>
      <c r="M24" s="155"/>
      <c r="N24" s="155"/>
      <c r="O24" s="155"/>
      <c r="P24" s="196"/>
      <c r="Q24" s="268">
        <f t="shared" si="4"/>
        <v>619</v>
      </c>
      <c r="R24" s="332"/>
    </row>
    <row r="25" spans="1:18" ht="20.100000000000001" customHeight="1" x14ac:dyDescent="0.25">
      <c r="B25" s="240">
        <v>2</v>
      </c>
      <c r="C25" s="337" t="s">
        <v>407</v>
      </c>
      <c r="D25" s="338"/>
      <c r="E25" s="151">
        <v>0</v>
      </c>
      <c r="F25" s="152">
        <v>0</v>
      </c>
      <c r="G25" s="152">
        <v>0</v>
      </c>
      <c r="H25" s="152">
        <v>0</v>
      </c>
      <c r="I25" s="152">
        <v>0</v>
      </c>
      <c r="J25" s="152"/>
      <c r="K25" s="152"/>
      <c r="L25" s="152"/>
      <c r="M25" s="152"/>
      <c r="N25" s="152"/>
      <c r="O25" s="152"/>
      <c r="P25" s="195"/>
      <c r="Q25" s="268">
        <f t="shared" si="4"/>
        <v>0</v>
      </c>
      <c r="R25" s="332"/>
    </row>
    <row r="26" spans="1:18" ht="20.100000000000001" hidden="1" customHeight="1" x14ac:dyDescent="0.25">
      <c r="B26" s="239"/>
      <c r="C26" s="337" t="s">
        <v>408</v>
      </c>
      <c r="D26" s="338"/>
      <c r="E26" s="251"/>
      <c r="F26" s="251"/>
      <c r="G26" s="251"/>
      <c r="H26" s="251"/>
      <c r="I26" s="251"/>
      <c r="J26" s="251"/>
      <c r="K26" s="251"/>
      <c r="L26" s="251"/>
      <c r="M26" s="251"/>
      <c r="N26" s="251"/>
      <c r="O26" s="251"/>
      <c r="P26" s="251"/>
      <c r="Q26" s="261">
        <f t="shared" si="4"/>
        <v>0</v>
      </c>
      <c r="R26" s="332"/>
    </row>
    <row r="27" spans="1:18" ht="20.100000000000001" customHeight="1" thickBot="1" x14ac:dyDescent="0.3">
      <c r="B27" s="240">
        <v>1</v>
      </c>
      <c r="C27" s="344" t="s">
        <v>157</v>
      </c>
      <c r="D27" s="345"/>
      <c r="E27" s="271">
        <v>0</v>
      </c>
      <c r="F27" s="272">
        <v>0</v>
      </c>
      <c r="G27" s="272">
        <v>0</v>
      </c>
      <c r="H27" s="272">
        <v>0</v>
      </c>
      <c r="I27" s="272">
        <v>0</v>
      </c>
      <c r="J27" s="272"/>
      <c r="K27" s="272"/>
      <c r="L27" s="272"/>
      <c r="M27" s="272"/>
      <c r="N27" s="272"/>
      <c r="O27" s="272"/>
      <c r="P27" s="266"/>
      <c r="Q27" s="270">
        <f t="shared" si="4"/>
        <v>0</v>
      </c>
      <c r="R27" s="333"/>
    </row>
    <row r="28" spans="1:18" s="17" customFormat="1" ht="20.100000000000001" customHeight="1" thickTop="1" thickBot="1" x14ac:dyDescent="0.3">
      <c r="B28" s="231"/>
      <c r="C28" s="346" t="s">
        <v>162</v>
      </c>
      <c r="D28" s="347"/>
      <c r="E28" s="258">
        <f>SUM(E22:E27)</f>
        <v>594</v>
      </c>
      <c r="F28" s="259">
        <f t="shared" ref="F28:P28" si="5">SUM(F22:F27)</f>
        <v>504</v>
      </c>
      <c r="G28" s="259">
        <f t="shared" si="5"/>
        <v>592</v>
      </c>
      <c r="H28" s="259">
        <f t="shared" si="5"/>
        <v>664</v>
      </c>
      <c r="I28" s="259">
        <f t="shared" si="5"/>
        <v>523</v>
      </c>
      <c r="J28" s="259">
        <f t="shared" si="5"/>
        <v>0</v>
      </c>
      <c r="K28" s="259">
        <f t="shared" si="5"/>
        <v>0</v>
      </c>
      <c r="L28" s="259">
        <f t="shared" si="5"/>
        <v>0</v>
      </c>
      <c r="M28" s="259">
        <f t="shared" si="5"/>
        <v>0</v>
      </c>
      <c r="N28" s="259">
        <f t="shared" si="5"/>
        <v>0</v>
      </c>
      <c r="O28" s="259">
        <f t="shared" si="5"/>
        <v>0</v>
      </c>
      <c r="P28" s="260">
        <f t="shared" si="5"/>
        <v>0</v>
      </c>
      <c r="Q28" s="308">
        <f t="shared" si="4"/>
        <v>2877</v>
      </c>
      <c r="R28" s="297" t="str">
        <f>IF($Q27&gt;0,"Please Provide Comment"," ")</f>
        <v xml:space="preserve"> </v>
      </c>
    </row>
    <row r="29" spans="1:18" s="11" customFormat="1" ht="20.100000000000001" customHeight="1" thickBot="1" x14ac:dyDescent="0.3">
      <c r="A29" s="10"/>
      <c r="C29" s="12"/>
      <c r="D29" s="13"/>
      <c r="E29" s="14"/>
      <c r="F29" s="14"/>
      <c r="G29" s="14"/>
      <c r="H29" s="14"/>
      <c r="I29" s="14"/>
      <c r="J29" s="14"/>
      <c r="K29" s="14"/>
      <c r="L29" s="14"/>
      <c r="M29" s="14"/>
      <c r="N29" s="14"/>
      <c r="O29" s="14"/>
      <c r="P29" s="14"/>
      <c r="Q29" s="24"/>
    </row>
    <row r="30" spans="1:18" ht="20.100000000000001" customHeight="1" thickBot="1" x14ac:dyDescent="0.3">
      <c r="B30" s="22" t="s">
        <v>87</v>
      </c>
      <c r="C30" s="22" t="s">
        <v>140</v>
      </c>
      <c r="D30" s="11"/>
      <c r="E30" s="252">
        <f>E$10</f>
        <v>44835</v>
      </c>
      <c r="F30" s="253">
        <f>EDATE(E30,1)</f>
        <v>44866</v>
      </c>
      <c r="G30" s="253">
        <f t="shared" ref="G30" si="6">EDATE(F30,1)</f>
        <v>44896</v>
      </c>
      <c r="H30" s="253">
        <f t="shared" ref="H30" si="7">EDATE(G30,1)</f>
        <v>44927</v>
      </c>
      <c r="I30" s="253">
        <f t="shared" ref="I30" si="8">EDATE(H30,1)</f>
        <v>44958</v>
      </c>
      <c r="J30" s="253">
        <f t="shared" ref="J30" si="9">EDATE(I30,1)</f>
        <v>44986</v>
      </c>
      <c r="K30" s="253">
        <f t="shared" ref="K30" si="10">EDATE(J30,1)</f>
        <v>45017</v>
      </c>
      <c r="L30" s="253">
        <f t="shared" ref="L30" si="11">EDATE(K30,1)</f>
        <v>45047</v>
      </c>
      <c r="M30" s="253">
        <f t="shared" ref="M30" si="12">EDATE(L30,1)</f>
        <v>45078</v>
      </c>
      <c r="N30" s="253">
        <f t="shared" ref="N30" si="13">EDATE(M30,1)</f>
        <v>45108</v>
      </c>
      <c r="O30" s="253">
        <f t="shared" ref="O30" si="14">EDATE(N30,1)</f>
        <v>45139</v>
      </c>
      <c r="P30" s="254">
        <f t="shared" ref="P30" si="15">EDATE(O30,1)</f>
        <v>45170</v>
      </c>
      <c r="Q30" s="66" t="s">
        <v>227</v>
      </c>
      <c r="R30" s="67" t="str">
        <f>C30</f>
        <v>Juvenile Delinquency</v>
      </c>
    </row>
    <row r="31" spans="1:18" ht="20.100000000000001" customHeight="1" x14ac:dyDescent="0.25">
      <c r="B31" s="232"/>
      <c r="C31" s="342" t="s">
        <v>163</v>
      </c>
      <c r="D31" s="343"/>
      <c r="E31" s="154">
        <v>96</v>
      </c>
      <c r="F31" s="155">
        <v>94</v>
      </c>
      <c r="G31" s="155">
        <v>96</v>
      </c>
      <c r="H31" s="155">
        <v>93</v>
      </c>
      <c r="I31" s="155">
        <v>98</v>
      </c>
      <c r="J31" s="155"/>
      <c r="K31" s="155"/>
      <c r="L31" s="155"/>
      <c r="M31" s="155"/>
      <c r="N31" s="155"/>
      <c r="O31" s="155"/>
      <c r="P31" s="196"/>
      <c r="Q31" s="268">
        <f t="shared" ref="Q31:Q35" si="16">SUM(E31:P31)</f>
        <v>477</v>
      </c>
      <c r="R31" s="328"/>
    </row>
    <row r="32" spans="1:18" ht="20.100000000000001" customHeight="1" x14ac:dyDescent="0.25">
      <c r="B32" s="240">
        <v>2</v>
      </c>
      <c r="C32" s="337" t="s">
        <v>409</v>
      </c>
      <c r="D32" s="338"/>
      <c r="E32" s="151">
        <v>1</v>
      </c>
      <c r="F32" s="152">
        <v>1</v>
      </c>
      <c r="G32" s="152">
        <v>0</v>
      </c>
      <c r="H32" s="152">
        <v>1</v>
      </c>
      <c r="I32" s="152">
        <v>0</v>
      </c>
      <c r="J32" s="152"/>
      <c r="K32" s="152"/>
      <c r="L32" s="152"/>
      <c r="M32" s="152"/>
      <c r="N32" s="152"/>
      <c r="O32" s="152"/>
      <c r="P32" s="195"/>
      <c r="Q32" s="268">
        <f t="shared" si="16"/>
        <v>3</v>
      </c>
      <c r="R32" s="329"/>
    </row>
    <row r="33" spans="1:18" ht="20.100000000000001" customHeight="1" x14ac:dyDescent="0.25">
      <c r="B33" s="229"/>
      <c r="C33" s="337" t="s">
        <v>164</v>
      </c>
      <c r="D33" s="338"/>
      <c r="E33" s="154">
        <v>1</v>
      </c>
      <c r="F33" s="155">
        <v>1</v>
      </c>
      <c r="G33" s="155">
        <v>5</v>
      </c>
      <c r="H33" s="155">
        <v>1</v>
      </c>
      <c r="I33" s="155">
        <v>0</v>
      </c>
      <c r="J33" s="155"/>
      <c r="K33" s="155"/>
      <c r="L33" s="155"/>
      <c r="M33" s="155"/>
      <c r="N33" s="155"/>
      <c r="O33" s="155"/>
      <c r="P33" s="196"/>
      <c r="Q33" s="268">
        <f t="shared" si="16"/>
        <v>8</v>
      </c>
      <c r="R33" s="329"/>
    </row>
    <row r="34" spans="1:18" ht="20.100000000000001" customHeight="1" thickBot="1" x14ac:dyDescent="0.3">
      <c r="B34" s="242"/>
      <c r="C34" s="344" t="s">
        <v>157</v>
      </c>
      <c r="D34" s="345"/>
      <c r="E34" s="264">
        <v>0</v>
      </c>
      <c r="F34" s="265">
        <v>0</v>
      </c>
      <c r="G34" s="265">
        <v>0</v>
      </c>
      <c r="H34" s="265">
        <v>0</v>
      </c>
      <c r="I34" s="265">
        <v>0</v>
      </c>
      <c r="J34" s="265"/>
      <c r="K34" s="265"/>
      <c r="L34" s="265"/>
      <c r="M34" s="265"/>
      <c r="N34" s="265"/>
      <c r="O34" s="265"/>
      <c r="P34" s="274"/>
      <c r="Q34" s="270">
        <f t="shared" si="16"/>
        <v>0</v>
      </c>
      <c r="R34" s="330"/>
    </row>
    <row r="35" spans="1:18" s="17" customFormat="1" ht="20.100000000000001" customHeight="1" thickTop="1" thickBot="1" x14ac:dyDescent="0.3">
      <c r="B35" s="231"/>
      <c r="C35" s="346" t="s">
        <v>165</v>
      </c>
      <c r="D35" s="347"/>
      <c r="E35" s="258">
        <f>SUM(E31:E34)</f>
        <v>98</v>
      </c>
      <c r="F35" s="259">
        <f t="shared" ref="F35:P35" si="17">SUM(F31:F34)</f>
        <v>96</v>
      </c>
      <c r="G35" s="259">
        <f t="shared" si="17"/>
        <v>101</v>
      </c>
      <c r="H35" s="259">
        <f t="shared" si="17"/>
        <v>95</v>
      </c>
      <c r="I35" s="259">
        <f t="shared" si="17"/>
        <v>98</v>
      </c>
      <c r="J35" s="259">
        <f t="shared" si="17"/>
        <v>0</v>
      </c>
      <c r="K35" s="259">
        <f t="shared" si="17"/>
        <v>0</v>
      </c>
      <c r="L35" s="259">
        <f t="shared" si="17"/>
        <v>0</v>
      </c>
      <c r="M35" s="259">
        <f t="shared" si="17"/>
        <v>0</v>
      </c>
      <c r="N35" s="259">
        <f t="shared" si="17"/>
        <v>0</v>
      </c>
      <c r="O35" s="259">
        <f t="shared" si="17"/>
        <v>0</v>
      </c>
      <c r="P35" s="260">
        <f t="shared" si="17"/>
        <v>0</v>
      </c>
      <c r="Q35" s="308">
        <f t="shared" si="16"/>
        <v>488</v>
      </c>
      <c r="R35" s="297" t="str">
        <f>IF($Q34&gt;0,"Please Provide Comment"," ")</f>
        <v xml:space="preserve"> </v>
      </c>
    </row>
    <row r="36" spans="1:18" s="11" customFormat="1" ht="20.100000000000001" customHeight="1" thickBot="1" x14ac:dyDescent="0.3">
      <c r="A36" s="10"/>
      <c r="C36" s="12"/>
      <c r="D36" s="13"/>
      <c r="E36" s="14"/>
      <c r="F36" s="14"/>
      <c r="G36" s="14"/>
      <c r="H36" s="14"/>
      <c r="I36" s="14"/>
      <c r="J36" s="14"/>
      <c r="K36" s="14"/>
      <c r="L36" s="14"/>
      <c r="M36" s="14"/>
      <c r="N36" s="14"/>
      <c r="O36" s="14"/>
      <c r="P36" s="14"/>
      <c r="Q36" s="24"/>
    </row>
    <row r="37" spans="1:18" ht="20.100000000000001" customHeight="1" thickBot="1" x14ac:dyDescent="0.3">
      <c r="B37" s="22" t="s">
        <v>88</v>
      </c>
      <c r="C37" s="22" t="s">
        <v>166</v>
      </c>
      <c r="D37" s="11"/>
      <c r="E37" s="29">
        <f>E$10</f>
        <v>44835</v>
      </c>
      <c r="F37" s="30">
        <f t="shared" ref="F37:P37" si="18">EDATE(E37,1)</f>
        <v>44866</v>
      </c>
      <c r="G37" s="30">
        <f t="shared" si="18"/>
        <v>44896</v>
      </c>
      <c r="H37" s="30">
        <f t="shared" si="18"/>
        <v>44927</v>
      </c>
      <c r="I37" s="30">
        <f t="shared" si="18"/>
        <v>44958</v>
      </c>
      <c r="J37" s="30">
        <f t="shared" si="18"/>
        <v>44986</v>
      </c>
      <c r="K37" s="30">
        <f t="shared" si="18"/>
        <v>45017</v>
      </c>
      <c r="L37" s="30">
        <f t="shared" si="18"/>
        <v>45047</v>
      </c>
      <c r="M37" s="30">
        <f t="shared" si="18"/>
        <v>45078</v>
      </c>
      <c r="N37" s="30">
        <f t="shared" si="18"/>
        <v>45108</v>
      </c>
      <c r="O37" s="30">
        <f t="shared" si="18"/>
        <v>45139</v>
      </c>
      <c r="P37" s="31">
        <f t="shared" si="18"/>
        <v>45170</v>
      </c>
      <c r="Q37" s="66" t="s">
        <v>227</v>
      </c>
      <c r="R37" s="67" t="str">
        <f>C37</f>
        <v>Criminal Traffic - UTCs</v>
      </c>
    </row>
    <row r="38" spans="1:18" ht="20.100000000000001" customHeight="1" x14ac:dyDescent="0.25">
      <c r="B38" s="232"/>
      <c r="C38" s="342" t="s">
        <v>167</v>
      </c>
      <c r="D38" s="343"/>
      <c r="E38" s="148">
        <v>180</v>
      </c>
      <c r="F38" s="149">
        <v>171</v>
      </c>
      <c r="G38" s="149">
        <v>219</v>
      </c>
      <c r="H38" s="149">
        <v>223</v>
      </c>
      <c r="I38" s="149">
        <v>204</v>
      </c>
      <c r="J38" s="149"/>
      <c r="K38" s="149"/>
      <c r="L38" s="149"/>
      <c r="M38" s="149"/>
      <c r="N38" s="149"/>
      <c r="O38" s="149"/>
      <c r="P38" s="150"/>
      <c r="Q38" s="157">
        <f t="shared" ref="Q38:Q41" si="19">SUM(E38:P38)</f>
        <v>997</v>
      </c>
      <c r="R38" s="328"/>
    </row>
    <row r="39" spans="1:18" ht="20.100000000000001" customHeight="1" x14ac:dyDescent="0.25">
      <c r="B39" s="229"/>
      <c r="C39" s="337" t="s">
        <v>168</v>
      </c>
      <c r="D39" s="338"/>
      <c r="E39" s="151">
        <v>549</v>
      </c>
      <c r="F39" s="152">
        <v>432</v>
      </c>
      <c r="G39" s="152">
        <v>519</v>
      </c>
      <c r="H39" s="152">
        <v>553</v>
      </c>
      <c r="I39" s="152">
        <v>595</v>
      </c>
      <c r="J39" s="152"/>
      <c r="K39" s="152"/>
      <c r="L39" s="152"/>
      <c r="M39" s="152"/>
      <c r="N39" s="152"/>
      <c r="O39" s="152"/>
      <c r="P39" s="153"/>
      <c r="Q39" s="158">
        <f t="shared" si="19"/>
        <v>2648</v>
      </c>
      <c r="R39" s="329"/>
    </row>
    <row r="40" spans="1:18" ht="20.100000000000001" customHeight="1" thickBot="1" x14ac:dyDescent="0.3">
      <c r="B40" s="242"/>
      <c r="C40" s="344" t="s">
        <v>157</v>
      </c>
      <c r="D40" s="345"/>
      <c r="E40" s="271">
        <v>0</v>
      </c>
      <c r="F40" s="272">
        <v>0</v>
      </c>
      <c r="G40" s="272">
        <v>0</v>
      </c>
      <c r="H40" s="272">
        <v>0</v>
      </c>
      <c r="I40" s="272">
        <v>0</v>
      </c>
      <c r="J40" s="272"/>
      <c r="K40" s="272"/>
      <c r="L40" s="272"/>
      <c r="M40" s="272"/>
      <c r="N40" s="272"/>
      <c r="O40" s="272"/>
      <c r="P40" s="273"/>
      <c r="Q40" s="159">
        <f t="shared" si="19"/>
        <v>0</v>
      </c>
      <c r="R40" s="330"/>
    </row>
    <row r="41" spans="1:18" s="17" customFormat="1" ht="20.100000000000001" customHeight="1" thickTop="1" thickBot="1" x14ac:dyDescent="0.3">
      <c r="B41" s="231"/>
      <c r="C41" s="346" t="s">
        <v>169</v>
      </c>
      <c r="D41" s="347"/>
      <c r="E41" s="258">
        <f>SUM(E38:E40)</f>
        <v>729</v>
      </c>
      <c r="F41" s="259">
        <f t="shared" ref="F41:P41" si="20">SUM(F38:F40)</f>
        <v>603</v>
      </c>
      <c r="G41" s="259">
        <f t="shared" si="20"/>
        <v>738</v>
      </c>
      <c r="H41" s="259">
        <f t="shared" si="20"/>
        <v>776</v>
      </c>
      <c r="I41" s="259">
        <f t="shared" si="20"/>
        <v>799</v>
      </c>
      <c r="J41" s="259">
        <f t="shared" si="20"/>
        <v>0</v>
      </c>
      <c r="K41" s="259">
        <f t="shared" si="20"/>
        <v>0</v>
      </c>
      <c r="L41" s="259">
        <f t="shared" si="20"/>
        <v>0</v>
      </c>
      <c r="M41" s="259">
        <f t="shared" si="20"/>
        <v>0</v>
      </c>
      <c r="N41" s="259">
        <f t="shared" si="20"/>
        <v>0</v>
      </c>
      <c r="O41" s="259">
        <f t="shared" si="20"/>
        <v>0</v>
      </c>
      <c r="P41" s="260">
        <f t="shared" si="20"/>
        <v>0</v>
      </c>
      <c r="Q41" s="160">
        <f t="shared" si="19"/>
        <v>3645</v>
      </c>
      <c r="R41" s="297" t="str">
        <f>IF($Q40&gt;0,"Please Provide Comment"," ")</f>
        <v xml:space="preserve"> </v>
      </c>
    </row>
    <row r="42" spans="1:18" s="11" customFormat="1" ht="20.100000000000001" customHeight="1" thickBot="1" x14ac:dyDescent="0.3">
      <c r="A42" s="10"/>
      <c r="C42" s="12"/>
      <c r="D42" s="13"/>
      <c r="E42" s="14"/>
      <c r="F42" s="14"/>
      <c r="G42" s="14"/>
      <c r="H42" s="14"/>
      <c r="I42" s="14"/>
      <c r="J42" s="14"/>
      <c r="K42" s="14"/>
      <c r="L42" s="14"/>
      <c r="M42" s="14"/>
      <c r="N42" s="14"/>
      <c r="O42" s="14"/>
      <c r="P42" s="14"/>
      <c r="Q42" s="24"/>
    </row>
    <row r="43" spans="1:18" ht="20.100000000000001" customHeight="1" thickBot="1" x14ac:dyDescent="0.3">
      <c r="B43" s="22" t="s">
        <v>89</v>
      </c>
      <c r="C43" s="22" t="s">
        <v>134</v>
      </c>
      <c r="D43" s="11"/>
      <c r="E43" s="29">
        <f>E$10</f>
        <v>44835</v>
      </c>
      <c r="F43" s="30">
        <f t="shared" ref="F43:P43" si="21">EDATE(E43,1)</f>
        <v>44866</v>
      </c>
      <c r="G43" s="30">
        <f t="shared" si="21"/>
        <v>44896</v>
      </c>
      <c r="H43" s="30">
        <f t="shared" si="21"/>
        <v>44927</v>
      </c>
      <c r="I43" s="30">
        <f t="shared" si="21"/>
        <v>44958</v>
      </c>
      <c r="J43" s="30">
        <f t="shared" si="21"/>
        <v>44986</v>
      </c>
      <c r="K43" s="30">
        <f t="shared" si="21"/>
        <v>45017</v>
      </c>
      <c r="L43" s="30">
        <f t="shared" si="21"/>
        <v>45047</v>
      </c>
      <c r="M43" s="30">
        <f t="shared" si="21"/>
        <v>45078</v>
      </c>
      <c r="N43" s="30">
        <f t="shared" si="21"/>
        <v>45108</v>
      </c>
      <c r="O43" s="30">
        <f t="shared" si="21"/>
        <v>45139</v>
      </c>
      <c r="P43" s="31">
        <f t="shared" si="21"/>
        <v>45170</v>
      </c>
      <c r="Q43" s="66" t="s">
        <v>227</v>
      </c>
      <c r="R43" s="67" t="str">
        <f>C43</f>
        <v>Circuit Civil</v>
      </c>
    </row>
    <row r="44" spans="1:18" ht="20.100000000000001" customHeight="1" x14ac:dyDescent="0.25">
      <c r="B44" s="232"/>
      <c r="C44" s="342" t="s">
        <v>170</v>
      </c>
      <c r="D44" s="343"/>
      <c r="E44" s="148">
        <v>1</v>
      </c>
      <c r="F44" s="149">
        <v>2</v>
      </c>
      <c r="G44" s="149">
        <v>1</v>
      </c>
      <c r="H44" s="149">
        <v>3</v>
      </c>
      <c r="I44" s="149">
        <v>4</v>
      </c>
      <c r="J44" s="149"/>
      <c r="K44" s="149"/>
      <c r="L44" s="149"/>
      <c r="M44" s="149"/>
      <c r="N44" s="149"/>
      <c r="O44" s="149"/>
      <c r="P44" s="150"/>
      <c r="Q44" s="157">
        <f t="shared" ref="Q44:Q66" si="22">SUM(E44:P44)</f>
        <v>11</v>
      </c>
      <c r="R44" s="328"/>
    </row>
    <row r="45" spans="1:18" ht="20.100000000000001" customHeight="1" x14ac:dyDescent="0.25">
      <c r="B45" s="229"/>
      <c r="C45" s="337" t="s">
        <v>171</v>
      </c>
      <c r="D45" s="338"/>
      <c r="E45" s="151">
        <v>1</v>
      </c>
      <c r="F45" s="152">
        <v>2</v>
      </c>
      <c r="G45" s="152">
        <v>1</v>
      </c>
      <c r="H45" s="152">
        <v>0</v>
      </c>
      <c r="I45" s="152">
        <v>1</v>
      </c>
      <c r="J45" s="152"/>
      <c r="K45" s="152"/>
      <c r="L45" s="152"/>
      <c r="M45" s="152"/>
      <c r="N45" s="152"/>
      <c r="O45" s="152"/>
      <c r="P45" s="153"/>
      <c r="Q45" s="158">
        <f t="shared" si="22"/>
        <v>5</v>
      </c>
      <c r="R45" s="329"/>
    </row>
    <row r="46" spans="1:18" ht="20.100000000000001" customHeight="1" x14ac:dyDescent="0.25">
      <c r="B46" s="229"/>
      <c r="C46" s="337" t="s">
        <v>172</v>
      </c>
      <c r="D46" s="338"/>
      <c r="E46" s="154">
        <v>65</v>
      </c>
      <c r="F46" s="155">
        <v>77</v>
      </c>
      <c r="G46" s="155">
        <v>62</v>
      </c>
      <c r="H46" s="155">
        <v>75</v>
      </c>
      <c r="I46" s="155">
        <v>71</v>
      </c>
      <c r="J46" s="155"/>
      <c r="K46" s="155"/>
      <c r="L46" s="155"/>
      <c r="M46" s="155"/>
      <c r="N46" s="155"/>
      <c r="O46" s="155"/>
      <c r="P46" s="156"/>
      <c r="Q46" s="158">
        <f t="shared" si="22"/>
        <v>350</v>
      </c>
      <c r="R46" s="329"/>
    </row>
    <row r="47" spans="1:18" ht="20.100000000000001" customHeight="1" x14ac:dyDescent="0.25">
      <c r="B47" s="229"/>
      <c r="C47" s="337" t="s">
        <v>173</v>
      </c>
      <c r="D47" s="338"/>
      <c r="E47" s="151">
        <v>0</v>
      </c>
      <c r="F47" s="152">
        <v>1</v>
      </c>
      <c r="G47" s="152">
        <v>0</v>
      </c>
      <c r="H47" s="152">
        <v>1</v>
      </c>
      <c r="I47" s="152">
        <v>0</v>
      </c>
      <c r="J47" s="152"/>
      <c r="K47" s="152"/>
      <c r="L47" s="152"/>
      <c r="M47" s="152"/>
      <c r="N47" s="152"/>
      <c r="O47" s="152"/>
      <c r="P47" s="153"/>
      <c r="Q47" s="158">
        <f t="shared" si="22"/>
        <v>2</v>
      </c>
      <c r="R47" s="329"/>
    </row>
    <row r="48" spans="1:18" ht="20.100000000000001" customHeight="1" x14ac:dyDescent="0.25">
      <c r="B48" s="229"/>
      <c r="C48" s="337" t="s">
        <v>174</v>
      </c>
      <c r="D48" s="338"/>
      <c r="E48" s="154">
        <v>31</v>
      </c>
      <c r="F48" s="155">
        <v>41</v>
      </c>
      <c r="G48" s="155">
        <v>29</v>
      </c>
      <c r="H48" s="155">
        <v>50</v>
      </c>
      <c r="I48" s="155">
        <v>55</v>
      </c>
      <c r="J48" s="155"/>
      <c r="K48" s="155"/>
      <c r="L48" s="155"/>
      <c r="M48" s="155"/>
      <c r="N48" s="155"/>
      <c r="O48" s="155"/>
      <c r="P48" s="156"/>
      <c r="Q48" s="158">
        <f t="shared" si="22"/>
        <v>206</v>
      </c>
      <c r="R48" s="329"/>
    </row>
    <row r="49" spans="2:18" ht="20.100000000000001" customHeight="1" x14ac:dyDescent="0.25">
      <c r="B49" s="229"/>
      <c r="C49" s="337" t="s">
        <v>175</v>
      </c>
      <c r="D49" s="338"/>
      <c r="E49" s="151">
        <v>0</v>
      </c>
      <c r="F49" s="152">
        <v>1</v>
      </c>
      <c r="G49" s="152">
        <v>0</v>
      </c>
      <c r="H49" s="152">
        <v>0</v>
      </c>
      <c r="I49" s="152">
        <v>1</v>
      </c>
      <c r="J49" s="152"/>
      <c r="K49" s="152"/>
      <c r="L49" s="152"/>
      <c r="M49" s="152"/>
      <c r="N49" s="152"/>
      <c r="O49" s="152"/>
      <c r="P49" s="153"/>
      <c r="Q49" s="158">
        <f t="shared" si="22"/>
        <v>2</v>
      </c>
      <c r="R49" s="329"/>
    </row>
    <row r="50" spans="2:18" ht="20.100000000000001" customHeight="1" x14ac:dyDescent="0.25">
      <c r="B50" s="229"/>
      <c r="C50" s="337" t="s">
        <v>176</v>
      </c>
      <c r="D50" s="338"/>
      <c r="E50" s="154">
        <v>28</v>
      </c>
      <c r="F50" s="155">
        <v>27</v>
      </c>
      <c r="G50" s="155">
        <v>38</v>
      </c>
      <c r="H50" s="155">
        <v>37</v>
      </c>
      <c r="I50" s="155">
        <v>25</v>
      </c>
      <c r="J50" s="155"/>
      <c r="K50" s="155"/>
      <c r="L50" s="155"/>
      <c r="M50" s="155"/>
      <c r="N50" s="155"/>
      <c r="O50" s="155"/>
      <c r="P50" s="156"/>
      <c r="Q50" s="158">
        <f t="shared" si="22"/>
        <v>155</v>
      </c>
      <c r="R50" s="329"/>
    </row>
    <row r="51" spans="2:18" ht="20.100000000000001" customHeight="1" x14ac:dyDescent="0.25">
      <c r="B51" s="229"/>
      <c r="C51" s="337" t="s">
        <v>177</v>
      </c>
      <c r="D51" s="338"/>
      <c r="E51" s="151">
        <v>1</v>
      </c>
      <c r="F51" s="152">
        <v>0</v>
      </c>
      <c r="G51" s="152">
        <v>0</v>
      </c>
      <c r="H51" s="152">
        <v>2</v>
      </c>
      <c r="I51" s="152">
        <v>1</v>
      </c>
      <c r="J51" s="152"/>
      <c r="K51" s="152"/>
      <c r="L51" s="152"/>
      <c r="M51" s="152"/>
      <c r="N51" s="152"/>
      <c r="O51" s="152"/>
      <c r="P51" s="153"/>
      <c r="Q51" s="158">
        <f t="shared" si="22"/>
        <v>4</v>
      </c>
      <c r="R51" s="329"/>
    </row>
    <row r="52" spans="2:18" ht="20.100000000000001" customHeight="1" x14ac:dyDescent="0.25">
      <c r="B52" s="229"/>
      <c r="C52" s="337" t="s">
        <v>178</v>
      </c>
      <c r="D52" s="338"/>
      <c r="E52" s="154">
        <v>20</v>
      </c>
      <c r="F52" s="155">
        <v>14</v>
      </c>
      <c r="G52" s="155">
        <v>14</v>
      </c>
      <c r="H52" s="155">
        <v>21</v>
      </c>
      <c r="I52" s="155">
        <v>17</v>
      </c>
      <c r="J52" s="155"/>
      <c r="K52" s="155"/>
      <c r="L52" s="155"/>
      <c r="M52" s="155"/>
      <c r="N52" s="155"/>
      <c r="O52" s="155"/>
      <c r="P52" s="156"/>
      <c r="Q52" s="158">
        <f t="shared" si="22"/>
        <v>86</v>
      </c>
      <c r="R52" s="329"/>
    </row>
    <row r="53" spans="2:18" ht="20.100000000000001" customHeight="1" x14ac:dyDescent="0.25">
      <c r="B53" s="229"/>
      <c r="C53" s="337" t="s">
        <v>179</v>
      </c>
      <c r="D53" s="338"/>
      <c r="E53" s="151">
        <v>5</v>
      </c>
      <c r="F53" s="152">
        <v>7</v>
      </c>
      <c r="G53" s="152">
        <v>5</v>
      </c>
      <c r="H53" s="152">
        <v>0</v>
      </c>
      <c r="I53" s="152">
        <v>4</v>
      </c>
      <c r="J53" s="152"/>
      <c r="K53" s="152"/>
      <c r="L53" s="152"/>
      <c r="M53" s="152"/>
      <c r="N53" s="152"/>
      <c r="O53" s="152"/>
      <c r="P53" s="153"/>
      <c r="Q53" s="158">
        <f t="shared" si="22"/>
        <v>21</v>
      </c>
      <c r="R53" s="329"/>
    </row>
    <row r="54" spans="2:18" ht="20.100000000000001" customHeight="1" x14ac:dyDescent="0.25">
      <c r="B54" s="229"/>
      <c r="C54" s="337" t="s">
        <v>180</v>
      </c>
      <c r="D54" s="338"/>
      <c r="E54" s="154">
        <v>16</v>
      </c>
      <c r="F54" s="155">
        <v>19</v>
      </c>
      <c r="G54" s="155">
        <v>26</v>
      </c>
      <c r="H54" s="155">
        <v>29</v>
      </c>
      <c r="I54" s="155">
        <v>16</v>
      </c>
      <c r="J54" s="155"/>
      <c r="K54" s="155"/>
      <c r="L54" s="155"/>
      <c r="M54" s="155"/>
      <c r="N54" s="155"/>
      <c r="O54" s="155"/>
      <c r="P54" s="156"/>
      <c r="Q54" s="161">
        <f t="shared" si="22"/>
        <v>106</v>
      </c>
      <c r="R54" s="329"/>
    </row>
    <row r="55" spans="2:18" ht="20.100000000000001" customHeight="1" x14ac:dyDescent="0.25">
      <c r="B55" s="229"/>
      <c r="C55" s="337" t="s">
        <v>181</v>
      </c>
      <c r="D55" s="338"/>
      <c r="E55" s="151">
        <v>99</v>
      </c>
      <c r="F55" s="152">
        <v>95</v>
      </c>
      <c r="G55" s="152">
        <v>132</v>
      </c>
      <c r="H55" s="152">
        <v>34</v>
      </c>
      <c r="I55" s="152">
        <v>36</v>
      </c>
      <c r="J55" s="152"/>
      <c r="K55" s="152"/>
      <c r="L55" s="152"/>
      <c r="M55" s="152"/>
      <c r="N55" s="152"/>
      <c r="O55" s="152"/>
      <c r="P55" s="153"/>
      <c r="Q55" s="161">
        <f t="shared" si="22"/>
        <v>396</v>
      </c>
      <c r="R55" s="329"/>
    </row>
    <row r="56" spans="2:18" ht="20.100000000000001" customHeight="1" x14ac:dyDescent="0.25">
      <c r="B56" s="240">
        <v>2</v>
      </c>
      <c r="C56" s="337" t="s">
        <v>410</v>
      </c>
      <c r="D56" s="338"/>
      <c r="E56" s="154">
        <v>0</v>
      </c>
      <c r="F56" s="155">
        <v>0</v>
      </c>
      <c r="G56" s="155">
        <v>0</v>
      </c>
      <c r="H56" s="155">
        <v>0</v>
      </c>
      <c r="I56" s="155">
        <v>0</v>
      </c>
      <c r="J56" s="155"/>
      <c r="K56" s="155"/>
      <c r="L56" s="155"/>
      <c r="M56" s="155"/>
      <c r="N56" s="155"/>
      <c r="O56" s="155"/>
      <c r="P56" s="156"/>
      <c r="Q56" s="161">
        <f t="shared" si="22"/>
        <v>0</v>
      </c>
      <c r="R56" s="329"/>
    </row>
    <row r="57" spans="2:18" ht="20.100000000000001" customHeight="1" x14ac:dyDescent="0.25">
      <c r="B57" s="240">
        <v>2</v>
      </c>
      <c r="C57" s="337" t="s">
        <v>425</v>
      </c>
      <c r="D57" s="338"/>
      <c r="E57" s="151">
        <v>0</v>
      </c>
      <c r="F57" s="152">
        <v>0</v>
      </c>
      <c r="G57" s="152">
        <v>0</v>
      </c>
      <c r="H57" s="152">
        <v>1</v>
      </c>
      <c r="I57" s="152">
        <v>0</v>
      </c>
      <c r="J57" s="152"/>
      <c r="K57" s="152"/>
      <c r="L57" s="152"/>
      <c r="M57" s="152"/>
      <c r="N57" s="152"/>
      <c r="O57" s="152"/>
      <c r="P57" s="153"/>
      <c r="Q57" s="161">
        <f t="shared" si="22"/>
        <v>1</v>
      </c>
      <c r="R57" s="329"/>
    </row>
    <row r="58" spans="2:18" ht="20.100000000000001" customHeight="1" x14ac:dyDescent="0.25">
      <c r="B58" s="229"/>
      <c r="C58" s="337" t="s">
        <v>182</v>
      </c>
      <c r="D58" s="338"/>
      <c r="E58" s="154">
        <v>0</v>
      </c>
      <c r="F58" s="155">
        <v>0</v>
      </c>
      <c r="G58" s="155">
        <v>0</v>
      </c>
      <c r="H58" s="155">
        <v>0</v>
      </c>
      <c r="I58" s="155">
        <v>0</v>
      </c>
      <c r="J58" s="155"/>
      <c r="K58" s="155"/>
      <c r="L58" s="155"/>
      <c r="M58" s="155"/>
      <c r="N58" s="155"/>
      <c r="O58" s="155"/>
      <c r="P58" s="156"/>
      <c r="Q58" s="161">
        <f t="shared" si="22"/>
        <v>0</v>
      </c>
      <c r="R58" s="329"/>
    </row>
    <row r="59" spans="2:18" ht="20.100000000000001" customHeight="1" x14ac:dyDescent="0.25">
      <c r="B59" s="229"/>
      <c r="C59" s="337" t="s">
        <v>183</v>
      </c>
      <c r="D59" s="338"/>
      <c r="E59" s="151">
        <v>5</v>
      </c>
      <c r="F59" s="152">
        <v>6</v>
      </c>
      <c r="G59" s="152">
        <v>10</v>
      </c>
      <c r="H59" s="152">
        <v>4</v>
      </c>
      <c r="I59" s="152">
        <v>23</v>
      </c>
      <c r="J59" s="152"/>
      <c r="K59" s="152"/>
      <c r="L59" s="152"/>
      <c r="M59" s="152"/>
      <c r="N59" s="152"/>
      <c r="O59" s="152"/>
      <c r="P59" s="153"/>
      <c r="Q59" s="161">
        <f t="shared" si="22"/>
        <v>48</v>
      </c>
      <c r="R59" s="329"/>
    </row>
    <row r="60" spans="2:18" ht="20.100000000000001" customHeight="1" x14ac:dyDescent="0.25">
      <c r="B60" s="229"/>
      <c r="C60" s="337" t="s">
        <v>184</v>
      </c>
      <c r="D60" s="338"/>
      <c r="E60" s="154">
        <v>1</v>
      </c>
      <c r="F60" s="155">
        <v>2</v>
      </c>
      <c r="G60" s="155">
        <v>3</v>
      </c>
      <c r="H60" s="155">
        <v>0</v>
      </c>
      <c r="I60" s="155">
        <v>2</v>
      </c>
      <c r="J60" s="155"/>
      <c r="K60" s="155"/>
      <c r="L60" s="155"/>
      <c r="M60" s="155"/>
      <c r="N60" s="155"/>
      <c r="O60" s="155"/>
      <c r="P60" s="156"/>
      <c r="Q60" s="161">
        <f t="shared" si="22"/>
        <v>8</v>
      </c>
      <c r="R60" s="329"/>
    </row>
    <row r="61" spans="2:18" ht="20.100000000000001" customHeight="1" x14ac:dyDescent="0.25">
      <c r="B61" s="229"/>
      <c r="C61" s="337" t="s">
        <v>185</v>
      </c>
      <c r="D61" s="338"/>
      <c r="E61" s="151">
        <v>0</v>
      </c>
      <c r="F61" s="152">
        <v>0</v>
      </c>
      <c r="G61" s="152">
        <v>0</v>
      </c>
      <c r="H61" s="152">
        <v>0</v>
      </c>
      <c r="I61" s="152">
        <v>0</v>
      </c>
      <c r="J61" s="152"/>
      <c r="K61" s="152"/>
      <c r="L61" s="152"/>
      <c r="M61" s="152"/>
      <c r="N61" s="152"/>
      <c r="O61" s="152"/>
      <c r="P61" s="153"/>
      <c r="Q61" s="161">
        <f t="shared" si="22"/>
        <v>0</v>
      </c>
      <c r="R61" s="329"/>
    </row>
    <row r="62" spans="2:18" ht="20.100000000000001" customHeight="1" x14ac:dyDescent="0.25">
      <c r="B62" s="229"/>
      <c r="C62" s="337" t="s">
        <v>186</v>
      </c>
      <c r="D62" s="338"/>
      <c r="E62" s="154">
        <v>0</v>
      </c>
      <c r="F62" s="155">
        <v>0</v>
      </c>
      <c r="G62" s="155">
        <v>0</v>
      </c>
      <c r="H62" s="155">
        <v>0</v>
      </c>
      <c r="I62" s="155">
        <v>0</v>
      </c>
      <c r="J62" s="155"/>
      <c r="K62" s="155"/>
      <c r="L62" s="155"/>
      <c r="M62" s="155"/>
      <c r="N62" s="155"/>
      <c r="O62" s="155"/>
      <c r="P62" s="156"/>
      <c r="Q62" s="162">
        <f t="shared" si="22"/>
        <v>0</v>
      </c>
      <c r="R62" s="329"/>
    </row>
    <row r="63" spans="2:18" ht="20.100000000000001" hidden="1" customHeight="1" x14ac:dyDescent="0.25">
      <c r="B63" s="229"/>
      <c r="C63" s="337" t="s">
        <v>187</v>
      </c>
      <c r="D63" s="338"/>
      <c r="E63" s="251"/>
      <c r="F63" s="251"/>
      <c r="G63" s="251"/>
      <c r="H63" s="251"/>
      <c r="I63" s="251"/>
      <c r="J63" s="251"/>
      <c r="K63" s="251"/>
      <c r="L63" s="251"/>
      <c r="M63" s="251"/>
      <c r="N63" s="251"/>
      <c r="O63" s="251"/>
      <c r="P63" s="251"/>
      <c r="Q63" s="162">
        <f t="shared" si="22"/>
        <v>0</v>
      </c>
      <c r="R63" s="329"/>
    </row>
    <row r="64" spans="2:18" ht="20.100000000000001" customHeight="1" x14ac:dyDescent="0.25">
      <c r="B64" s="229"/>
      <c r="C64" s="337" t="s">
        <v>188</v>
      </c>
      <c r="D64" s="338"/>
      <c r="E64" s="151">
        <v>1</v>
      </c>
      <c r="F64" s="152">
        <v>3</v>
      </c>
      <c r="G64" s="152">
        <v>2</v>
      </c>
      <c r="H64" s="152">
        <v>0</v>
      </c>
      <c r="I64" s="152">
        <v>0</v>
      </c>
      <c r="J64" s="152"/>
      <c r="K64" s="152"/>
      <c r="L64" s="152"/>
      <c r="M64" s="152"/>
      <c r="N64" s="152"/>
      <c r="O64" s="152"/>
      <c r="P64" s="153"/>
      <c r="Q64" s="163">
        <f t="shared" si="22"/>
        <v>6</v>
      </c>
      <c r="R64" s="329"/>
    </row>
    <row r="65" spans="1:18" ht="20.100000000000001" customHeight="1" thickBot="1" x14ac:dyDescent="0.3">
      <c r="B65" s="242">
        <v>1</v>
      </c>
      <c r="C65" s="344" t="s">
        <v>157</v>
      </c>
      <c r="D65" s="345"/>
      <c r="E65" s="302">
        <v>0</v>
      </c>
      <c r="F65" s="303">
        <v>0</v>
      </c>
      <c r="G65" s="303">
        <v>0</v>
      </c>
      <c r="H65" s="303">
        <v>0</v>
      </c>
      <c r="I65" s="303">
        <v>0</v>
      </c>
      <c r="J65" s="303"/>
      <c r="K65" s="303"/>
      <c r="L65" s="303"/>
      <c r="M65" s="303"/>
      <c r="N65" s="303"/>
      <c r="O65" s="303"/>
      <c r="P65" s="304"/>
      <c r="Q65" s="164">
        <f t="shared" si="22"/>
        <v>0</v>
      </c>
      <c r="R65" s="330"/>
    </row>
    <row r="66" spans="1:18" s="17" customFormat="1" ht="20.100000000000001" customHeight="1" thickTop="1" thickBot="1" x14ac:dyDescent="0.3">
      <c r="B66" s="231"/>
      <c r="C66" s="346" t="s">
        <v>412</v>
      </c>
      <c r="D66" s="347"/>
      <c r="E66" s="258">
        <f>SUM(E44:E65)</f>
        <v>274</v>
      </c>
      <c r="F66" s="259">
        <f t="shared" ref="F66:P66" si="23">SUM(F44:F65)</f>
        <v>297</v>
      </c>
      <c r="G66" s="259">
        <f t="shared" si="23"/>
        <v>323</v>
      </c>
      <c r="H66" s="259">
        <f t="shared" si="23"/>
        <v>257</v>
      </c>
      <c r="I66" s="259">
        <f t="shared" si="23"/>
        <v>256</v>
      </c>
      <c r="J66" s="259">
        <f t="shared" si="23"/>
        <v>0</v>
      </c>
      <c r="K66" s="259">
        <f t="shared" si="23"/>
        <v>0</v>
      </c>
      <c r="L66" s="259">
        <f t="shared" si="23"/>
        <v>0</v>
      </c>
      <c r="M66" s="259">
        <f t="shared" si="23"/>
        <v>0</v>
      </c>
      <c r="N66" s="259">
        <f t="shared" si="23"/>
        <v>0</v>
      </c>
      <c r="O66" s="259">
        <f t="shared" si="23"/>
        <v>0</v>
      </c>
      <c r="P66" s="260">
        <f t="shared" si="23"/>
        <v>0</v>
      </c>
      <c r="Q66" s="160">
        <f t="shared" si="22"/>
        <v>1407</v>
      </c>
      <c r="R66" s="297" t="str">
        <f>IF($Q65&gt;0,"Please Provide Comment"," ")</f>
        <v xml:space="preserve"> </v>
      </c>
    </row>
    <row r="67" spans="1:18" s="11" customFormat="1" ht="20.100000000000001" customHeight="1" thickBot="1" x14ac:dyDescent="0.3">
      <c r="A67" s="10"/>
      <c r="C67" s="12"/>
      <c r="D67" s="13"/>
      <c r="E67" s="14"/>
      <c r="F67" s="14"/>
      <c r="G67" s="14"/>
      <c r="H67" s="14"/>
      <c r="I67" s="14"/>
      <c r="J67" s="14"/>
      <c r="K67" s="14"/>
      <c r="L67" s="14"/>
      <c r="M67" s="14"/>
      <c r="N67" s="14"/>
      <c r="O67" s="14"/>
      <c r="P67" s="14"/>
      <c r="Q67" s="24"/>
    </row>
    <row r="68" spans="1:18" ht="20.100000000000001" customHeight="1" thickBot="1" x14ac:dyDescent="0.3">
      <c r="B68" s="22" t="s">
        <v>90</v>
      </c>
      <c r="C68" s="22" t="s">
        <v>135</v>
      </c>
      <c r="D68" s="11"/>
      <c r="E68" s="29">
        <f>E$10</f>
        <v>44835</v>
      </c>
      <c r="F68" s="30">
        <f t="shared" ref="F68:P68" si="24">EDATE(E68,1)</f>
        <v>44866</v>
      </c>
      <c r="G68" s="30">
        <f t="shared" si="24"/>
        <v>44896</v>
      </c>
      <c r="H68" s="30">
        <f t="shared" si="24"/>
        <v>44927</v>
      </c>
      <c r="I68" s="30">
        <f t="shared" si="24"/>
        <v>44958</v>
      </c>
      <c r="J68" s="30">
        <f t="shared" si="24"/>
        <v>44986</v>
      </c>
      <c r="K68" s="30">
        <f t="shared" si="24"/>
        <v>45017</v>
      </c>
      <c r="L68" s="30">
        <f t="shared" si="24"/>
        <v>45047</v>
      </c>
      <c r="M68" s="30">
        <f t="shared" si="24"/>
        <v>45078</v>
      </c>
      <c r="N68" s="30">
        <f t="shared" si="24"/>
        <v>45108</v>
      </c>
      <c r="O68" s="30">
        <f t="shared" si="24"/>
        <v>45139</v>
      </c>
      <c r="P68" s="31">
        <f t="shared" si="24"/>
        <v>45170</v>
      </c>
      <c r="Q68" s="66" t="s">
        <v>227</v>
      </c>
      <c r="R68" s="67" t="str">
        <f>C68</f>
        <v>County Civil</v>
      </c>
    </row>
    <row r="69" spans="1:18" ht="20.100000000000001" customHeight="1" x14ac:dyDescent="0.25">
      <c r="B69" s="232"/>
      <c r="C69" s="342" t="s">
        <v>189</v>
      </c>
      <c r="D69" s="343"/>
      <c r="E69" s="166">
        <v>479</v>
      </c>
      <c r="F69" s="167">
        <v>297</v>
      </c>
      <c r="G69" s="207">
        <v>362</v>
      </c>
      <c r="H69" s="167">
        <v>390</v>
      </c>
      <c r="I69" s="167">
        <v>357</v>
      </c>
      <c r="J69" s="167"/>
      <c r="K69" s="167"/>
      <c r="L69" s="167"/>
      <c r="M69" s="167"/>
      <c r="N69" s="167"/>
      <c r="O69" s="167"/>
      <c r="P69" s="168"/>
      <c r="Q69" s="157">
        <f>SUM(E69:P69)</f>
        <v>1885</v>
      </c>
      <c r="R69" s="328"/>
    </row>
    <row r="70" spans="1:18" ht="20.100000000000001" customHeight="1" x14ac:dyDescent="0.25">
      <c r="B70" s="229"/>
      <c r="C70" s="337" t="s">
        <v>402</v>
      </c>
      <c r="D70" s="338"/>
      <c r="E70" s="169">
        <v>79</v>
      </c>
      <c r="F70" s="170">
        <v>78</v>
      </c>
      <c r="G70" s="170">
        <v>63</v>
      </c>
      <c r="H70" s="170">
        <v>89</v>
      </c>
      <c r="I70" s="170">
        <v>75</v>
      </c>
      <c r="J70" s="170"/>
      <c r="K70" s="170"/>
      <c r="L70" s="170"/>
      <c r="M70" s="170"/>
      <c r="N70" s="170"/>
      <c r="O70" s="170"/>
      <c r="P70" s="171"/>
      <c r="Q70" s="158">
        <f>SUM(E70:P70)</f>
        <v>384</v>
      </c>
      <c r="R70" s="329"/>
    </row>
    <row r="71" spans="1:18" ht="20.100000000000001" hidden="1" customHeight="1" x14ac:dyDescent="0.25">
      <c r="B71" s="229"/>
      <c r="C71" s="337" t="s">
        <v>190</v>
      </c>
      <c r="D71" s="338"/>
      <c r="E71" s="198"/>
      <c r="F71" s="198"/>
      <c r="G71" s="198"/>
      <c r="H71" s="198"/>
      <c r="I71" s="198"/>
      <c r="J71" s="198"/>
      <c r="K71" s="198"/>
      <c r="L71" s="198"/>
      <c r="M71" s="198"/>
      <c r="N71" s="198"/>
      <c r="O71" s="198"/>
      <c r="P71" s="208"/>
      <c r="Q71" s="158"/>
      <c r="R71" s="329"/>
    </row>
    <row r="72" spans="1:18" ht="20.100000000000001" customHeight="1" x14ac:dyDescent="0.25">
      <c r="B72" s="229"/>
      <c r="C72" s="337" t="s">
        <v>401</v>
      </c>
      <c r="D72" s="338"/>
      <c r="E72" s="173">
        <v>80</v>
      </c>
      <c r="F72" s="173">
        <v>70</v>
      </c>
      <c r="G72" s="173">
        <v>77</v>
      </c>
      <c r="H72" s="173">
        <v>85</v>
      </c>
      <c r="I72" s="173">
        <v>99</v>
      </c>
      <c r="J72" s="173"/>
      <c r="K72" s="173"/>
      <c r="L72" s="173"/>
      <c r="M72" s="173"/>
      <c r="N72" s="173"/>
      <c r="O72" s="173"/>
      <c r="P72" s="174"/>
      <c r="Q72" s="158">
        <f>SUM(E72:P72)</f>
        <v>411</v>
      </c>
      <c r="R72" s="329"/>
    </row>
    <row r="73" spans="1:18" ht="20.100000000000001" customHeight="1" x14ac:dyDescent="0.25">
      <c r="B73" s="229"/>
      <c r="C73" s="337" t="s">
        <v>392</v>
      </c>
      <c r="D73" s="338"/>
      <c r="E73" s="169">
        <v>40</v>
      </c>
      <c r="F73" s="170">
        <v>45</v>
      </c>
      <c r="G73" s="170">
        <v>51</v>
      </c>
      <c r="H73" s="170">
        <v>47</v>
      </c>
      <c r="I73" s="170">
        <v>41</v>
      </c>
      <c r="J73" s="170"/>
      <c r="K73" s="170"/>
      <c r="L73" s="170"/>
      <c r="M73" s="170"/>
      <c r="N73" s="170"/>
      <c r="O73" s="170"/>
      <c r="P73" s="171"/>
      <c r="Q73" s="158">
        <f>SUM(E73:P73)</f>
        <v>224</v>
      </c>
      <c r="R73" s="329"/>
    </row>
    <row r="74" spans="1:18" ht="20.100000000000001" customHeight="1" x14ac:dyDescent="0.25">
      <c r="B74" s="239">
        <v>4</v>
      </c>
      <c r="C74" s="337" t="s">
        <v>426</v>
      </c>
      <c r="D74" s="338"/>
      <c r="E74" s="300"/>
      <c r="F74" s="301"/>
      <c r="G74" s="301"/>
      <c r="H74" s="173">
        <v>34</v>
      </c>
      <c r="I74" s="173">
        <v>34</v>
      </c>
      <c r="J74" s="173"/>
      <c r="K74" s="173"/>
      <c r="L74" s="173"/>
      <c r="M74" s="173"/>
      <c r="N74" s="173"/>
      <c r="O74" s="173"/>
      <c r="P74" s="174"/>
      <c r="Q74" s="158">
        <f>SUM(E74:P74)</f>
        <v>68</v>
      </c>
      <c r="R74" s="329"/>
    </row>
    <row r="75" spans="1:18" ht="20.100000000000001" customHeight="1" x14ac:dyDescent="0.25">
      <c r="B75" s="229"/>
      <c r="C75" s="337" t="s">
        <v>191</v>
      </c>
      <c r="D75" s="338"/>
      <c r="E75" s="169">
        <v>8</v>
      </c>
      <c r="F75" s="170">
        <v>6</v>
      </c>
      <c r="G75" s="170">
        <v>6</v>
      </c>
      <c r="H75" s="170">
        <v>12</v>
      </c>
      <c r="I75" s="170">
        <v>7</v>
      </c>
      <c r="J75" s="170"/>
      <c r="K75" s="170"/>
      <c r="L75" s="170"/>
      <c r="M75" s="170"/>
      <c r="N75" s="170"/>
      <c r="O75" s="170"/>
      <c r="P75" s="171"/>
      <c r="Q75" s="158">
        <f t="shared" ref="Q75:Q81" si="25">SUM(E75:P75)</f>
        <v>39</v>
      </c>
      <c r="R75" s="329"/>
    </row>
    <row r="76" spans="1:18" ht="20.100000000000001" customHeight="1" x14ac:dyDescent="0.25">
      <c r="B76" s="229"/>
      <c r="C76" s="337" t="s">
        <v>192</v>
      </c>
      <c r="D76" s="338"/>
      <c r="E76" s="172">
        <v>311</v>
      </c>
      <c r="F76" s="173">
        <v>209</v>
      </c>
      <c r="G76" s="173">
        <v>278</v>
      </c>
      <c r="H76" s="173">
        <v>280</v>
      </c>
      <c r="I76" s="173">
        <v>228</v>
      </c>
      <c r="J76" s="173"/>
      <c r="K76" s="173"/>
      <c r="L76" s="173"/>
      <c r="M76" s="173"/>
      <c r="N76" s="173"/>
      <c r="O76" s="173"/>
      <c r="P76" s="174"/>
      <c r="Q76" s="158">
        <f t="shared" si="25"/>
        <v>1306</v>
      </c>
      <c r="R76" s="329"/>
    </row>
    <row r="77" spans="1:18" ht="20.100000000000001" customHeight="1" x14ac:dyDescent="0.25">
      <c r="B77" s="229"/>
      <c r="C77" s="337" t="s">
        <v>193</v>
      </c>
      <c r="D77" s="338"/>
      <c r="E77" s="169">
        <v>3</v>
      </c>
      <c r="F77" s="170">
        <v>7</v>
      </c>
      <c r="G77" s="170">
        <v>1</v>
      </c>
      <c r="H77" s="170">
        <v>8</v>
      </c>
      <c r="I77" s="170">
        <v>4</v>
      </c>
      <c r="J77" s="170"/>
      <c r="K77" s="170"/>
      <c r="L77" s="170"/>
      <c r="M77" s="170"/>
      <c r="N77" s="170"/>
      <c r="O77" s="170"/>
      <c r="P77" s="171"/>
      <c r="Q77" s="158">
        <f t="shared" si="25"/>
        <v>23</v>
      </c>
      <c r="R77" s="329"/>
    </row>
    <row r="78" spans="1:18" ht="20.100000000000001" hidden="1" customHeight="1" x14ac:dyDescent="0.25">
      <c r="B78" s="229"/>
      <c r="C78" s="337" t="s">
        <v>194</v>
      </c>
      <c r="D78" s="338"/>
      <c r="E78" s="251"/>
      <c r="F78" s="251"/>
      <c r="G78" s="251"/>
      <c r="H78" s="251"/>
      <c r="I78" s="251"/>
      <c r="J78" s="251"/>
      <c r="K78" s="251"/>
      <c r="L78" s="251"/>
      <c r="M78" s="251"/>
      <c r="N78" s="251"/>
      <c r="O78" s="251"/>
      <c r="P78" s="251"/>
      <c r="Q78" s="309">
        <f t="shared" si="25"/>
        <v>0</v>
      </c>
      <c r="R78" s="329"/>
    </row>
    <row r="79" spans="1:18" ht="20.100000000000001" customHeight="1" x14ac:dyDescent="0.25">
      <c r="B79" s="229"/>
      <c r="C79" s="337" t="s">
        <v>188</v>
      </c>
      <c r="D79" s="338"/>
      <c r="E79" s="172">
        <v>0</v>
      </c>
      <c r="F79" s="173">
        <v>1</v>
      </c>
      <c r="G79" s="173">
        <v>2</v>
      </c>
      <c r="H79" s="173">
        <v>2</v>
      </c>
      <c r="I79" s="173">
        <v>2</v>
      </c>
      <c r="J79" s="173"/>
      <c r="K79" s="173"/>
      <c r="L79" s="173"/>
      <c r="M79" s="173"/>
      <c r="N79" s="173"/>
      <c r="O79" s="173"/>
      <c r="P79" s="174"/>
      <c r="Q79" s="310">
        <f t="shared" si="25"/>
        <v>7</v>
      </c>
      <c r="R79" s="329"/>
    </row>
    <row r="80" spans="1:18" ht="20.100000000000001" customHeight="1" x14ac:dyDescent="0.25">
      <c r="B80" s="229"/>
      <c r="C80" s="337" t="s">
        <v>195</v>
      </c>
      <c r="D80" s="338"/>
      <c r="E80" s="169">
        <v>0</v>
      </c>
      <c r="F80" s="170">
        <v>0</v>
      </c>
      <c r="G80" s="170">
        <v>0</v>
      </c>
      <c r="H80" s="170">
        <v>0</v>
      </c>
      <c r="I80" s="170">
        <v>0</v>
      </c>
      <c r="J80" s="170"/>
      <c r="K80" s="170"/>
      <c r="L80" s="170"/>
      <c r="M80" s="170"/>
      <c r="N80" s="170"/>
      <c r="O80" s="170"/>
      <c r="P80" s="171"/>
      <c r="Q80" s="158">
        <f t="shared" si="25"/>
        <v>0</v>
      </c>
      <c r="R80" s="329"/>
    </row>
    <row r="81" spans="1:18" ht="20.100000000000001" customHeight="1" thickBot="1" x14ac:dyDescent="0.3">
      <c r="B81" s="242">
        <v>1</v>
      </c>
      <c r="C81" s="344" t="s">
        <v>157</v>
      </c>
      <c r="D81" s="345"/>
      <c r="E81" s="271">
        <v>0</v>
      </c>
      <c r="F81" s="272">
        <v>0</v>
      </c>
      <c r="G81" s="272">
        <v>0</v>
      </c>
      <c r="H81" s="272">
        <v>0</v>
      </c>
      <c r="I81" s="272">
        <v>0</v>
      </c>
      <c r="J81" s="272"/>
      <c r="K81" s="272"/>
      <c r="L81" s="272"/>
      <c r="M81" s="272"/>
      <c r="N81" s="272"/>
      <c r="O81" s="272"/>
      <c r="P81" s="273"/>
      <c r="Q81" s="176">
        <f t="shared" si="25"/>
        <v>0</v>
      </c>
      <c r="R81" s="330"/>
    </row>
    <row r="82" spans="1:18" s="17" customFormat="1" ht="20.100000000000001" customHeight="1" thickTop="1" thickBot="1" x14ac:dyDescent="0.3">
      <c r="B82" s="231"/>
      <c r="C82" s="346" t="s">
        <v>413</v>
      </c>
      <c r="D82" s="347"/>
      <c r="E82" s="258">
        <f>SUM(E69:E81)</f>
        <v>1000</v>
      </c>
      <c r="F82" s="259">
        <f t="shared" ref="F82:P82" si="26">SUM(F69:F81)</f>
        <v>713</v>
      </c>
      <c r="G82" s="259">
        <f t="shared" si="26"/>
        <v>840</v>
      </c>
      <c r="H82" s="259">
        <f t="shared" si="26"/>
        <v>947</v>
      </c>
      <c r="I82" s="259">
        <f t="shared" si="26"/>
        <v>847</v>
      </c>
      <c r="J82" s="259">
        <f t="shared" si="26"/>
        <v>0</v>
      </c>
      <c r="K82" s="259">
        <f t="shared" si="26"/>
        <v>0</v>
      </c>
      <c r="L82" s="259">
        <f t="shared" si="26"/>
        <v>0</v>
      </c>
      <c r="M82" s="259">
        <f t="shared" si="26"/>
        <v>0</v>
      </c>
      <c r="N82" s="259">
        <f t="shared" si="26"/>
        <v>0</v>
      </c>
      <c r="O82" s="259">
        <f t="shared" si="26"/>
        <v>0</v>
      </c>
      <c r="P82" s="260">
        <f t="shared" si="26"/>
        <v>0</v>
      </c>
      <c r="Q82" s="160">
        <f t="shared" ref="Q82" si="27">SUM(E82:P82)</f>
        <v>4347</v>
      </c>
      <c r="R82" s="297" t="str">
        <f>IF($Q81&gt;0,"Please Provide Comment"," ")</f>
        <v xml:space="preserve"> </v>
      </c>
    </row>
    <row r="83" spans="1:18" s="11" customFormat="1" ht="20.100000000000001" customHeight="1" thickBot="1" x14ac:dyDescent="0.3">
      <c r="A83" s="10"/>
      <c r="C83" s="12"/>
      <c r="D83" s="13"/>
      <c r="E83" s="14"/>
      <c r="F83" s="14"/>
      <c r="G83" s="14"/>
      <c r="H83" s="14"/>
      <c r="I83" s="14"/>
      <c r="J83" s="14"/>
      <c r="K83" s="14"/>
      <c r="L83" s="14"/>
      <c r="M83" s="14"/>
      <c r="N83" s="14"/>
      <c r="O83" s="14"/>
      <c r="P83" s="14"/>
      <c r="Q83" s="24"/>
    </row>
    <row r="84" spans="1:18" ht="20.100000000000001" customHeight="1" thickBot="1" x14ac:dyDescent="0.3">
      <c r="B84" s="22" t="s">
        <v>91</v>
      </c>
      <c r="C84" s="22" t="s">
        <v>136</v>
      </c>
      <c r="E84" s="29">
        <f>E$10</f>
        <v>44835</v>
      </c>
      <c r="F84" s="30">
        <f t="shared" ref="F84:P84" si="28">EDATE(E84,1)</f>
        <v>44866</v>
      </c>
      <c r="G84" s="30">
        <f t="shared" si="28"/>
        <v>44896</v>
      </c>
      <c r="H84" s="30">
        <f t="shared" si="28"/>
        <v>44927</v>
      </c>
      <c r="I84" s="30">
        <f t="shared" si="28"/>
        <v>44958</v>
      </c>
      <c r="J84" s="30">
        <f t="shared" si="28"/>
        <v>44986</v>
      </c>
      <c r="K84" s="30">
        <f t="shared" si="28"/>
        <v>45017</v>
      </c>
      <c r="L84" s="30">
        <f t="shared" si="28"/>
        <v>45047</v>
      </c>
      <c r="M84" s="30">
        <f t="shared" si="28"/>
        <v>45078</v>
      </c>
      <c r="N84" s="30">
        <f t="shared" si="28"/>
        <v>45108</v>
      </c>
      <c r="O84" s="30">
        <f t="shared" si="28"/>
        <v>45139</v>
      </c>
      <c r="P84" s="31">
        <f t="shared" si="28"/>
        <v>45170</v>
      </c>
      <c r="Q84" s="66" t="s">
        <v>227</v>
      </c>
      <c r="R84" s="67" t="str">
        <f>C84</f>
        <v>Probate</v>
      </c>
    </row>
    <row r="85" spans="1:18" ht="20.100000000000001" customHeight="1" x14ac:dyDescent="0.25">
      <c r="B85" s="232"/>
      <c r="C85" s="342" t="s">
        <v>196</v>
      </c>
      <c r="D85" s="343"/>
      <c r="E85" s="148">
        <v>222</v>
      </c>
      <c r="F85" s="149">
        <v>197</v>
      </c>
      <c r="G85" s="149">
        <v>203</v>
      </c>
      <c r="H85" s="149">
        <v>216</v>
      </c>
      <c r="I85" s="149">
        <v>210</v>
      </c>
      <c r="J85" s="149"/>
      <c r="K85" s="149"/>
      <c r="L85" s="149"/>
      <c r="M85" s="149"/>
      <c r="N85" s="149"/>
      <c r="O85" s="149"/>
      <c r="P85" s="150"/>
      <c r="Q85" s="157">
        <f t="shared" ref="Q85:Q103" si="29">SUM(E85:P85)</f>
        <v>1048</v>
      </c>
      <c r="R85" s="328"/>
    </row>
    <row r="86" spans="1:18" ht="20.100000000000001" customHeight="1" x14ac:dyDescent="0.25">
      <c r="B86" s="229"/>
      <c r="C86" s="337" t="s">
        <v>197</v>
      </c>
      <c r="D86" s="338"/>
      <c r="E86" s="151">
        <v>36</v>
      </c>
      <c r="F86" s="152">
        <v>20</v>
      </c>
      <c r="G86" s="152">
        <v>21</v>
      </c>
      <c r="H86" s="152">
        <v>21</v>
      </c>
      <c r="I86" s="152">
        <v>26</v>
      </c>
      <c r="J86" s="152"/>
      <c r="K86" s="152"/>
      <c r="L86" s="152"/>
      <c r="M86" s="152"/>
      <c r="N86" s="152"/>
      <c r="O86" s="152"/>
      <c r="P86" s="153"/>
      <c r="Q86" s="158">
        <f t="shared" si="29"/>
        <v>124</v>
      </c>
      <c r="R86" s="329"/>
    </row>
    <row r="87" spans="1:18" ht="20.100000000000001" customHeight="1" x14ac:dyDescent="0.25">
      <c r="B87" s="229"/>
      <c r="C87" s="337" t="s">
        <v>198</v>
      </c>
      <c r="D87" s="338"/>
      <c r="E87" s="154">
        <v>1</v>
      </c>
      <c r="F87" s="155">
        <v>1</v>
      </c>
      <c r="G87" s="155">
        <v>4</v>
      </c>
      <c r="H87" s="155">
        <v>2</v>
      </c>
      <c r="I87" s="155">
        <v>3</v>
      </c>
      <c r="J87" s="155"/>
      <c r="K87" s="155"/>
      <c r="L87" s="155"/>
      <c r="M87" s="155"/>
      <c r="N87" s="155"/>
      <c r="O87" s="155"/>
      <c r="P87" s="156"/>
      <c r="Q87" s="158">
        <f t="shared" si="29"/>
        <v>11</v>
      </c>
      <c r="R87" s="329"/>
    </row>
    <row r="88" spans="1:18" ht="20.100000000000001" customHeight="1" x14ac:dyDescent="0.25">
      <c r="B88" s="229"/>
      <c r="C88" s="337" t="s">
        <v>199</v>
      </c>
      <c r="D88" s="338"/>
      <c r="E88" s="151">
        <v>62</v>
      </c>
      <c r="F88" s="152">
        <v>59</v>
      </c>
      <c r="G88" s="152">
        <v>61</v>
      </c>
      <c r="H88" s="152">
        <v>82</v>
      </c>
      <c r="I88" s="152">
        <v>55</v>
      </c>
      <c r="J88" s="152"/>
      <c r="K88" s="152"/>
      <c r="L88" s="152"/>
      <c r="M88" s="152"/>
      <c r="N88" s="152"/>
      <c r="O88" s="152"/>
      <c r="P88" s="153"/>
      <c r="Q88" s="158">
        <f t="shared" si="29"/>
        <v>319</v>
      </c>
      <c r="R88" s="329"/>
    </row>
    <row r="89" spans="1:18" ht="20.100000000000001" customHeight="1" x14ac:dyDescent="0.25">
      <c r="B89" s="229"/>
      <c r="C89" s="337" t="s">
        <v>200</v>
      </c>
      <c r="D89" s="338"/>
      <c r="E89" s="154">
        <v>25</v>
      </c>
      <c r="F89" s="155">
        <v>24</v>
      </c>
      <c r="G89" s="155">
        <v>15</v>
      </c>
      <c r="H89" s="155">
        <v>22</v>
      </c>
      <c r="I89" s="155">
        <v>22</v>
      </c>
      <c r="J89" s="155"/>
      <c r="K89" s="155"/>
      <c r="L89" s="155"/>
      <c r="M89" s="155"/>
      <c r="N89" s="155"/>
      <c r="O89" s="155"/>
      <c r="P89" s="156"/>
      <c r="Q89" s="158">
        <f t="shared" si="29"/>
        <v>108</v>
      </c>
      <c r="R89" s="329"/>
    </row>
    <row r="90" spans="1:18" ht="20.100000000000001" customHeight="1" x14ac:dyDescent="0.25">
      <c r="B90" s="229"/>
      <c r="C90" s="337" t="s">
        <v>201</v>
      </c>
      <c r="D90" s="338"/>
      <c r="E90" s="151">
        <v>15</v>
      </c>
      <c r="F90" s="152">
        <v>5</v>
      </c>
      <c r="G90" s="152">
        <v>6</v>
      </c>
      <c r="H90" s="152">
        <v>11</v>
      </c>
      <c r="I90" s="152">
        <v>13</v>
      </c>
      <c r="J90" s="152"/>
      <c r="K90" s="152"/>
      <c r="L90" s="152"/>
      <c r="M90" s="152"/>
      <c r="N90" s="152"/>
      <c r="O90" s="152"/>
      <c r="P90" s="153"/>
      <c r="Q90" s="158">
        <f t="shared" si="29"/>
        <v>50</v>
      </c>
      <c r="R90" s="329"/>
    </row>
    <row r="91" spans="1:18" ht="20.100000000000001" customHeight="1" x14ac:dyDescent="0.25">
      <c r="B91" s="240">
        <v>2</v>
      </c>
      <c r="C91" s="337" t="s">
        <v>410</v>
      </c>
      <c r="D91" s="338"/>
      <c r="E91" s="154">
        <v>0</v>
      </c>
      <c r="F91" s="155">
        <v>0</v>
      </c>
      <c r="G91" s="155">
        <v>0</v>
      </c>
      <c r="H91" s="155">
        <v>0</v>
      </c>
      <c r="I91" s="155">
        <v>0</v>
      </c>
      <c r="J91" s="155"/>
      <c r="K91" s="155"/>
      <c r="L91" s="155"/>
      <c r="M91" s="155"/>
      <c r="N91" s="155"/>
      <c r="O91" s="155"/>
      <c r="P91" s="156"/>
      <c r="Q91" s="158">
        <f t="shared" si="29"/>
        <v>0</v>
      </c>
      <c r="R91" s="329"/>
    </row>
    <row r="92" spans="1:18" ht="20.100000000000001" customHeight="1" x14ac:dyDescent="0.25">
      <c r="B92" s="229"/>
      <c r="C92" s="337" t="s">
        <v>303</v>
      </c>
      <c r="D92" s="338"/>
      <c r="E92" s="151">
        <v>4</v>
      </c>
      <c r="F92" s="152">
        <v>3</v>
      </c>
      <c r="G92" s="152">
        <v>5</v>
      </c>
      <c r="H92" s="152">
        <v>7</v>
      </c>
      <c r="I92" s="152">
        <v>5</v>
      </c>
      <c r="J92" s="152"/>
      <c r="K92" s="152"/>
      <c r="L92" s="152"/>
      <c r="M92" s="152"/>
      <c r="N92" s="152"/>
      <c r="O92" s="152"/>
      <c r="P92" s="153"/>
      <c r="Q92" s="158">
        <f t="shared" si="29"/>
        <v>24</v>
      </c>
      <c r="R92" s="329"/>
    </row>
    <row r="93" spans="1:18" ht="20.100000000000001" customHeight="1" x14ac:dyDescent="0.25">
      <c r="B93" s="229"/>
      <c r="C93" s="337" t="s">
        <v>202</v>
      </c>
      <c r="D93" s="338"/>
      <c r="E93" s="154">
        <v>156</v>
      </c>
      <c r="F93" s="155">
        <v>100</v>
      </c>
      <c r="G93" s="155">
        <v>124</v>
      </c>
      <c r="H93" s="155">
        <v>145</v>
      </c>
      <c r="I93" s="155">
        <v>147</v>
      </c>
      <c r="J93" s="155"/>
      <c r="K93" s="155"/>
      <c r="L93" s="155"/>
      <c r="M93" s="155"/>
      <c r="N93" s="155"/>
      <c r="O93" s="155"/>
      <c r="P93" s="156"/>
      <c r="Q93" s="158">
        <f t="shared" si="29"/>
        <v>672</v>
      </c>
      <c r="R93" s="329"/>
    </row>
    <row r="94" spans="1:18" ht="20.100000000000001" customHeight="1" x14ac:dyDescent="0.25">
      <c r="B94" s="229"/>
      <c r="C94" s="337" t="s">
        <v>203</v>
      </c>
      <c r="D94" s="338"/>
      <c r="E94" s="151">
        <v>132</v>
      </c>
      <c r="F94" s="152">
        <v>107</v>
      </c>
      <c r="G94" s="152">
        <v>88</v>
      </c>
      <c r="H94" s="152">
        <v>103</v>
      </c>
      <c r="I94" s="152">
        <v>110</v>
      </c>
      <c r="J94" s="152"/>
      <c r="K94" s="152"/>
      <c r="L94" s="152"/>
      <c r="M94" s="152"/>
      <c r="N94" s="152"/>
      <c r="O94" s="152"/>
      <c r="P94" s="153"/>
      <c r="Q94" s="158">
        <f t="shared" si="29"/>
        <v>540</v>
      </c>
      <c r="R94" s="329"/>
    </row>
    <row r="95" spans="1:18" ht="20.100000000000001" customHeight="1" x14ac:dyDescent="0.25">
      <c r="B95" s="229"/>
      <c r="C95" s="337" t="s">
        <v>204</v>
      </c>
      <c r="D95" s="338"/>
      <c r="E95" s="154">
        <v>35</v>
      </c>
      <c r="F95" s="155">
        <v>35</v>
      </c>
      <c r="G95" s="155">
        <v>43</v>
      </c>
      <c r="H95" s="155">
        <v>41</v>
      </c>
      <c r="I95" s="155">
        <v>44</v>
      </c>
      <c r="J95" s="155"/>
      <c r="K95" s="155"/>
      <c r="L95" s="155"/>
      <c r="M95" s="155"/>
      <c r="N95" s="155"/>
      <c r="O95" s="155"/>
      <c r="P95" s="156"/>
      <c r="Q95" s="161">
        <f t="shared" si="29"/>
        <v>198</v>
      </c>
      <c r="R95" s="329"/>
    </row>
    <row r="96" spans="1:18" ht="20.100000000000001" customHeight="1" x14ac:dyDescent="0.25">
      <c r="B96" s="229"/>
      <c r="C96" s="337" t="s">
        <v>205</v>
      </c>
      <c r="D96" s="338"/>
      <c r="E96" s="151">
        <v>2</v>
      </c>
      <c r="F96" s="152">
        <v>2</v>
      </c>
      <c r="G96" s="152">
        <v>2</v>
      </c>
      <c r="H96" s="152">
        <v>0</v>
      </c>
      <c r="I96" s="152">
        <v>2</v>
      </c>
      <c r="J96" s="152"/>
      <c r="K96" s="152"/>
      <c r="L96" s="152"/>
      <c r="M96" s="152"/>
      <c r="N96" s="152"/>
      <c r="O96" s="152"/>
      <c r="P96" s="153"/>
      <c r="Q96" s="162">
        <f t="shared" si="29"/>
        <v>8</v>
      </c>
      <c r="R96" s="329"/>
    </row>
    <row r="97" spans="1:18" ht="20.100000000000001" customHeight="1" x14ac:dyDescent="0.25">
      <c r="B97" s="229"/>
      <c r="C97" s="337" t="s">
        <v>206</v>
      </c>
      <c r="D97" s="338"/>
      <c r="E97" s="154">
        <v>4</v>
      </c>
      <c r="F97" s="155">
        <v>6</v>
      </c>
      <c r="G97" s="155">
        <v>4</v>
      </c>
      <c r="H97" s="155">
        <v>6</v>
      </c>
      <c r="I97" s="155">
        <v>1</v>
      </c>
      <c r="J97" s="155"/>
      <c r="K97" s="155"/>
      <c r="L97" s="155"/>
      <c r="M97" s="155"/>
      <c r="N97" s="155"/>
      <c r="O97" s="155"/>
      <c r="P97" s="156"/>
      <c r="Q97" s="162">
        <f t="shared" si="29"/>
        <v>21</v>
      </c>
      <c r="R97" s="329"/>
    </row>
    <row r="98" spans="1:18" ht="20.100000000000001" customHeight="1" x14ac:dyDescent="0.25">
      <c r="B98" s="229"/>
      <c r="C98" s="337" t="s">
        <v>207</v>
      </c>
      <c r="D98" s="338"/>
      <c r="E98" s="151">
        <v>0</v>
      </c>
      <c r="F98" s="152">
        <v>0</v>
      </c>
      <c r="G98" s="152">
        <v>0</v>
      </c>
      <c r="H98" s="152">
        <v>0</v>
      </c>
      <c r="I98" s="152">
        <v>0</v>
      </c>
      <c r="J98" s="152"/>
      <c r="K98" s="152"/>
      <c r="L98" s="152"/>
      <c r="M98" s="152"/>
      <c r="N98" s="152"/>
      <c r="O98" s="152"/>
      <c r="P98" s="153"/>
      <c r="Q98" s="177">
        <f t="shared" si="29"/>
        <v>0</v>
      </c>
      <c r="R98" s="329"/>
    </row>
    <row r="99" spans="1:18" ht="20.100000000000001" customHeight="1" x14ac:dyDescent="0.25">
      <c r="B99" s="229"/>
      <c r="C99" s="337" t="s">
        <v>208</v>
      </c>
      <c r="D99" s="338"/>
      <c r="E99" s="154">
        <v>0</v>
      </c>
      <c r="F99" s="155">
        <v>0</v>
      </c>
      <c r="G99" s="155">
        <v>0</v>
      </c>
      <c r="H99" s="155">
        <v>0</v>
      </c>
      <c r="I99" s="155">
        <v>0</v>
      </c>
      <c r="J99" s="155"/>
      <c r="K99" s="155"/>
      <c r="L99" s="155"/>
      <c r="M99" s="155"/>
      <c r="N99" s="155"/>
      <c r="O99" s="155"/>
      <c r="P99" s="156"/>
      <c r="Q99" s="178">
        <f t="shared" si="29"/>
        <v>0</v>
      </c>
      <c r="R99" s="329"/>
    </row>
    <row r="100" spans="1:18" ht="20.100000000000001" hidden="1" customHeight="1" x14ac:dyDescent="0.25">
      <c r="B100" s="240"/>
      <c r="C100" s="337" t="s">
        <v>411</v>
      </c>
      <c r="D100" s="338"/>
      <c r="E100" s="251"/>
      <c r="F100" s="251"/>
      <c r="G100" s="251"/>
      <c r="H100" s="251"/>
      <c r="I100" s="251"/>
      <c r="J100" s="251"/>
      <c r="K100" s="251"/>
      <c r="L100" s="251"/>
      <c r="M100" s="251"/>
      <c r="N100" s="251"/>
      <c r="O100" s="251"/>
      <c r="P100" s="251"/>
      <c r="Q100" s="164">
        <f t="shared" si="29"/>
        <v>0</v>
      </c>
      <c r="R100" s="329"/>
    </row>
    <row r="101" spans="1:18" ht="20.100000000000001" customHeight="1" x14ac:dyDescent="0.25">
      <c r="B101" s="229"/>
      <c r="C101" s="337" t="s">
        <v>403</v>
      </c>
      <c r="D101" s="338"/>
      <c r="E101" s="151">
        <v>1</v>
      </c>
      <c r="F101" s="152">
        <v>0</v>
      </c>
      <c r="G101" s="152">
        <v>0</v>
      </c>
      <c r="H101" s="152">
        <v>0</v>
      </c>
      <c r="I101" s="152">
        <v>1</v>
      </c>
      <c r="J101" s="152"/>
      <c r="K101" s="152"/>
      <c r="L101" s="152"/>
      <c r="M101" s="152"/>
      <c r="N101" s="152"/>
      <c r="O101" s="152"/>
      <c r="P101" s="153"/>
      <c r="Q101" s="164">
        <f t="shared" si="29"/>
        <v>2</v>
      </c>
      <c r="R101" s="329"/>
    </row>
    <row r="102" spans="1:18" ht="20.100000000000001" customHeight="1" thickBot="1" x14ac:dyDescent="0.3">
      <c r="B102" s="242">
        <v>1</v>
      </c>
      <c r="C102" s="344" t="s">
        <v>157</v>
      </c>
      <c r="D102" s="345"/>
      <c r="E102" s="271">
        <v>0</v>
      </c>
      <c r="F102" s="272">
        <v>0</v>
      </c>
      <c r="G102" s="272">
        <v>0</v>
      </c>
      <c r="H102" s="272">
        <v>0</v>
      </c>
      <c r="I102" s="272">
        <v>0</v>
      </c>
      <c r="J102" s="272"/>
      <c r="K102" s="272"/>
      <c r="L102" s="272"/>
      <c r="M102" s="272"/>
      <c r="N102" s="272"/>
      <c r="O102" s="272"/>
      <c r="P102" s="273"/>
      <c r="Q102" s="164">
        <f t="shared" si="29"/>
        <v>0</v>
      </c>
      <c r="R102" s="330"/>
    </row>
    <row r="103" spans="1:18" s="17" customFormat="1" ht="20.100000000000001" customHeight="1" thickTop="1" thickBot="1" x14ac:dyDescent="0.3">
      <c r="B103" s="231"/>
      <c r="C103" s="346" t="s">
        <v>414</v>
      </c>
      <c r="D103" s="347"/>
      <c r="E103" s="258">
        <f>SUM(E85:E102)</f>
        <v>695</v>
      </c>
      <c r="F103" s="259">
        <f t="shared" ref="F103:P103" si="30">SUM(F85:F102)</f>
        <v>559</v>
      </c>
      <c r="G103" s="259">
        <f t="shared" si="30"/>
        <v>576</v>
      </c>
      <c r="H103" s="259">
        <f t="shared" si="30"/>
        <v>656</v>
      </c>
      <c r="I103" s="259">
        <f t="shared" si="30"/>
        <v>639</v>
      </c>
      <c r="J103" s="259">
        <f t="shared" si="30"/>
        <v>0</v>
      </c>
      <c r="K103" s="259">
        <f t="shared" si="30"/>
        <v>0</v>
      </c>
      <c r="L103" s="259">
        <f t="shared" si="30"/>
        <v>0</v>
      </c>
      <c r="M103" s="259">
        <f t="shared" si="30"/>
        <v>0</v>
      </c>
      <c r="N103" s="259">
        <f t="shared" si="30"/>
        <v>0</v>
      </c>
      <c r="O103" s="259">
        <f t="shared" si="30"/>
        <v>0</v>
      </c>
      <c r="P103" s="260">
        <f t="shared" si="30"/>
        <v>0</v>
      </c>
      <c r="Q103" s="165">
        <f t="shared" si="29"/>
        <v>3125</v>
      </c>
      <c r="R103" s="297" t="str">
        <f>IF($Q102&gt;0,"Please Provide Comment"," ")</f>
        <v xml:space="preserve"> </v>
      </c>
    </row>
    <row r="104" spans="1:18" s="11" customFormat="1" ht="20.100000000000001" customHeight="1" thickBot="1" x14ac:dyDescent="0.3">
      <c r="A104" s="10"/>
      <c r="C104" s="12"/>
      <c r="D104" s="13"/>
      <c r="E104" s="14"/>
      <c r="F104" s="14"/>
      <c r="G104" s="14"/>
      <c r="H104" s="14"/>
      <c r="I104" s="14"/>
      <c r="J104" s="14"/>
      <c r="K104" s="14"/>
      <c r="L104" s="14"/>
      <c r="M104" s="14"/>
      <c r="N104" s="14"/>
      <c r="O104" s="14"/>
      <c r="P104" s="14"/>
      <c r="Q104" s="24"/>
    </row>
    <row r="105" spans="1:18" s="11" customFormat="1" ht="20.100000000000001" customHeight="1" thickBot="1" x14ac:dyDescent="0.3">
      <c r="A105" s="10"/>
      <c r="B105" s="22" t="s">
        <v>92</v>
      </c>
      <c r="C105" s="22" t="s">
        <v>93</v>
      </c>
      <c r="D105" s="13"/>
      <c r="E105" s="29">
        <f>E$10</f>
        <v>44835</v>
      </c>
      <c r="F105" s="30">
        <f t="shared" ref="F105:P105" si="31">EDATE(E105,1)</f>
        <v>44866</v>
      </c>
      <c r="G105" s="30">
        <f t="shared" si="31"/>
        <v>44896</v>
      </c>
      <c r="H105" s="30">
        <f t="shared" si="31"/>
        <v>44927</v>
      </c>
      <c r="I105" s="30">
        <f t="shared" si="31"/>
        <v>44958</v>
      </c>
      <c r="J105" s="30">
        <f t="shared" si="31"/>
        <v>44986</v>
      </c>
      <c r="K105" s="30">
        <f t="shared" si="31"/>
        <v>45017</v>
      </c>
      <c r="L105" s="30">
        <f t="shared" si="31"/>
        <v>45047</v>
      </c>
      <c r="M105" s="30">
        <f t="shared" si="31"/>
        <v>45078</v>
      </c>
      <c r="N105" s="30">
        <f t="shared" si="31"/>
        <v>45108</v>
      </c>
      <c r="O105" s="30">
        <f t="shared" si="31"/>
        <v>45139</v>
      </c>
      <c r="P105" s="31">
        <f t="shared" si="31"/>
        <v>45170</v>
      </c>
      <c r="Q105" s="66" t="s">
        <v>227</v>
      </c>
      <c r="R105" s="67" t="str">
        <f>C105</f>
        <v>Family</v>
      </c>
    </row>
    <row r="106" spans="1:18" s="11" customFormat="1" ht="20.100000000000001" customHeight="1" x14ac:dyDescent="0.25">
      <c r="A106" s="10"/>
      <c r="B106" s="232"/>
      <c r="C106" s="342" t="s">
        <v>209</v>
      </c>
      <c r="D106" s="343"/>
      <c r="E106" s="148">
        <v>17</v>
      </c>
      <c r="F106" s="149">
        <v>12</v>
      </c>
      <c r="G106" s="149">
        <v>10</v>
      </c>
      <c r="H106" s="149">
        <v>29</v>
      </c>
      <c r="I106" s="149">
        <v>14</v>
      </c>
      <c r="J106" s="149"/>
      <c r="K106" s="149"/>
      <c r="L106" s="149"/>
      <c r="M106" s="149"/>
      <c r="N106" s="149"/>
      <c r="O106" s="149"/>
      <c r="P106" s="150"/>
      <c r="Q106" s="157">
        <f t="shared" ref="Q106:Q117" si="32">SUM(E106:P106)</f>
        <v>82</v>
      </c>
      <c r="R106" s="328"/>
    </row>
    <row r="107" spans="1:18" s="11" customFormat="1" ht="20.100000000000001" customHeight="1" x14ac:dyDescent="0.25">
      <c r="A107" s="10"/>
      <c r="B107" s="229"/>
      <c r="C107" s="337" t="s">
        <v>210</v>
      </c>
      <c r="D107" s="338"/>
      <c r="E107" s="151">
        <v>127</v>
      </c>
      <c r="F107" s="152">
        <v>123</v>
      </c>
      <c r="G107" s="152">
        <v>134</v>
      </c>
      <c r="H107" s="152">
        <v>121</v>
      </c>
      <c r="I107" s="152">
        <v>114</v>
      </c>
      <c r="J107" s="152"/>
      <c r="K107" s="152"/>
      <c r="L107" s="152"/>
      <c r="M107" s="152"/>
      <c r="N107" s="152"/>
      <c r="O107" s="152"/>
      <c r="P107" s="153"/>
      <c r="Q107" s="158">
        <f t="shared" si="32"/>
        <v>619</v>
      </c>
      <c r="R107" s="329"/>
    </row>
    <row r="108" spans="1:18" s="11" customFormat="1" ht="20.100000000000001" customHeight="1" x14ac:dyDescent="0.25">
      <c r="A108" s="10"/>
      <c r="B108" s="229"/>
      <c r="C108" s="337" t="s">
        <v>211</v>
      </c>
      <c r="D108" s="338"/>
      <c r="E108" s="154">
        <v>218</v>
      </c>
      <c r="F108" s="155">
        <v>151</v>
      </c>
      <c r="G108" s="155">
        <v>193</v>
      </c>
      <c r="H108" s="155">
        <v>206</v>
      </c>
      <c r="I108" s="155">
        <v>188</v>
      </c>
      <c r="J108" s="155"/>
      <c r="K108" s="155"/>
      <c r="L108" s="155"/>
      <c r="M108" s="155"/>
      <c r="N108" s="155"/>
      <c r="O108" s="155"/>
      <c r="P108" s="156"/>
      <c r="Q108" s="158">
        <f t="shared" si="32"/>
        <v>956</v>
      </c>
      <c r="R108" s="329"/>
    </row>
    <row r="109" spans="1:18" s="11" customFormat="1" ht="20.100000000000001" customHeight="1" x14ac:dyDescent="0.25">
      <c r="A109" s="10"/>
      <c r="B109" s="229"/>
      <c r="C109" s="337" t="s">
        <v>212</v>
      </c>
      <c r="D109" s="338"/>
      <c r="E109" s="151">
        <v>12</v>
      </c>
      <c r="F109" s="152">
        <v>5</v>
      </c>
      <c r="G109" s="152">
        <v>11</v>
      </c>
      <c r="H109" s="152">
        <v>8</v>
      </c>
      <c r="I109" s="152">
        <v>9</v>
      </c>
      <c r="J109" s="152"/>
      <c r="K109" s="152"/>
      <c r="L109" s="152"/>
      <c r="M109" s="152"/>
      <c r="N109" s="152"/>
      <c r="O109" s="152"/>
      <c r="P109" s="153"/>
      <c r="Q109" s="158">
        <f t="shared" si="32"/>
        <v>45</v>
      </c>
      <c r="R109" s="329"/>
    </row>
    <row r="110" spans="1:18" s="11" customFormat="1" ht="20.100000000000001" customHeight="1" x14ac:dyDescent="0.25">
      <c r="A110" s="10"/>
      <c r="B110" s="229"/>
      <c r="C110" s="337" t="s">
        <v>213</v>
      </c>
      <c r="D110" s="338"/>
      <c r="E110" s="154">
        <v>1</v>
      </c>
      <c r="F110" s="155">
        <v>0</v>
      </c>
      <c r="G110" s="155">
        <v>1</v>
      </c>
      <c r="H110" s="155">
        <v>0</v>
      </c>
      <c r="I110" s="155">
        <v>0</v>
      </c>
      <c r="J110" s="155"/>
      <c r="K110" s="155"/>
      <c r="L110" s="155"/>
      <c r="M110" s="155"/>
      <c r="N110" s="155"/>
      <c r="O110" s="155"/>
      <c r="P110" s="156"/>
      <c r="Q110" s="158">
        <f t="shared" si="32"/>
        <v>2</v>
      </c>
      <c r="R110" s="329"/>
    </row>
    <row r="111" spans="1:18" s="11" customFormat="1" ht="20.100000000000001" customHeight="1" x14ac:dyDescent="0.25">
      <c r="A111" s="10"/>
      <c r="B111" s="229"/>
      <c r="C111" s="337" t="s">
        <v>214</v>
      </c>
      <c r="D111" s="338"/>
      <c r="E111" s="151">
        <v>14</v>
      </c>
      <c r="F111" s="152">
        <v>8</v>
      </c>
      <c r="G111" s="152">
        <v>15</v>
      </c>
      <c r="H111" s="152">
        <v>8</v>
      </c>
      <c r="I111" s="152">
        <v>12</v>
      </c>
      <c r="J111" s="152"/>
      <c r="K111" s="152"/>
      <c r="L111" s="152"/>
      <c r="M111" s="152"/>
      <c r="N111" s="152"/>
      <c r="O111" s="152"/>
      <c r="P111" s="153"/>
      <c r="Q111" s="158">
        <f t="shared" si="32"/>
        <v>57</v>
      </c>
      <c r="R111" s="329"/>
    </row>
    <row r="112" spans="1:18" s="11" customFormat="1" ht="20.100000000000001" customHeight="1" x14ac:dyDescent="0.25">
      <c r="A112" s="10"/>
      <c r="B112" s="229"/>
      <c r="C112" s="337" t="s">
        <v>215</v>
      </c>
      <c r="D112" s="338"/>
      <c r="E112" s="154">
        <v>18</v>
      </c>
      <c r="F112" s="155">
        <v>21</v>
      </c>
      <c r="G112" s="155">
        <v>14</v>
      </c>
      <c r="H112" s="155">
        <v>17</v>
      </c>
      <c r="I112" s="155">
        <v>14</v>
      </c>
      <c r="J112" s="155"/>
      <c r="K112" s="155"/>
      <c r="L112" s="155"/>
      <c r="M112" s="155"/>
      <c r="N112" s="155"/>
      <c r="O112" s="155"/>
      <c r="P112" s="156"/>
      <c r="Q112" s="158">
        <f t="shared" si="32"/>
        <v>84</v>
      </c>
      <c r="R112" s="329"/>
    </row>
    <row r="113" spans="1:18" s="11" customFormat="1" ht="20.100000000000001" customHeight="1" x14ac:dyDescent="0.25">
      <c r="A113" s="10"/>
      <c r="B113" s="229"/>
      <c r="C113" s="337" t="s">
        <v>216</v>
      </c>
      <c r="D113" s="338"/>
      <c r="E113" s="151">
        <v>19</v>
      </c>
      <c r="F113" s="152">
        <v>18</v>
      </c>
      <c r="G113" s="152">
        <v>23</v>
      </c>
      <c r="H113" s="152">
        <v>26</v>
      </c>
      <c r="I113" s="152">
        <v>21</v>
      </c>
      <c r="J113" s="152"/>
      <c r="K113" s="152"/>
      <c r="L113" s="152"/>
      <c r="M113" s="152"/>
      <c r="N113" s="152"/>
      <c r="O113" s="152"/>
      <c r="P113" s="153"/>
      <c r="Q113" s="158">
        <f t="shared" si="32"/>
        <v>107</v>
      </c>
      <c r="R113" s="329"/>
    </row>
    <row r="114" spans="1:18" s="11" customFormat="1" ht="20.100000000000001" customHeight="1" x14ac:dyDescent="0.25">
      <c r="A114" s="10"/>
      <c r="B114" s="229"/>
      <c r="C114" s="337" t="s">
        <v>217</v>
      </c>
      <c r="D114" s="338"/>
      <c r="E114" s="154">
        <v>42</v>
      </c>
      <c r="F114" s="155">
        <v>21</v>
      </c>
      <c r="G114" s="155">
        <v>33</v>
      </c>
      <c r="H114" s="155">
        <v>43</v>
      </c>
      <c r="I114" s="155">
        <v>38</v>
      </c>
      <c r="J114" s="155"/>
      <c r="K114" s="155"/>
      <c r="L114" s="155"/>
      <c r="M114" s="155"/>
      <c r="N114" s="155"/>
      <c r="O114" s="155"/>
      <c r="P114" s="156"/>
      <c r="Q114" s="158">
        <f t="shared" si="32"/>
        <v>177</v>
      </c>
      <c r="R114" s="329"/>
    </row>
    <row r="115" spans="1:18" s="11" customFormat="1" ht="20.100000000000001" customHeight="1" x14ac:dyDescent="0.25">
      <c r="A115" s="10"/>
      <c r="B115" s="229"/>
      <c r="C115" s="337" t="s">
        <v>218</v>
      </c>
      <c r="D115" s="338"/>
      <c r="E115" s="151">
        <v>36</v>
      </c>
      <c r="F115" s="152">
        <v>29</v>
      </c>
      <c r="G115" s="152">
        <v>53</v>
      </c>
      <c r="H115" s="152">
        <v>40</v>
      </c>
      <c r="I115" s="152">
        <v>52</v>
      </c>
      <c r="J115" s="152"/>
      <c r="K115" s="152"/>
      <c r="L115" s="152"/>
      <c r="M115" s="152"/>
      <c r="N115" s="152"/>
      <c r="O115" s="152"/>
      <c r="P115" s="153"/>
      <c r="Q115" s="159">
        <f t="shared" si="32"/>
        <v>210</v>
      </c>
      <c r="R115" s="329"/>
    </row>
    <row r="116" spans="1:18" s="11" customFormat="1" ht="20.100000000000001" customHeight="1" thickBot="1" x14ac:dyDescent="0.3">
      <c r="A116" s="10"/>
      <c r="B116" s="242">
        <v>1</v>
      </c>
      <c r="C116" s="344" t="s">
        <v>157</v>
      </c>
      <c r="D116" s="345"/>
      <c r="E116" s="302">
        <v>0</v>
      </c>
      <c r="F116" s="303">
        <v>0</v>
      </c>
      <c r="G116" s="303">
        <v>0</v>
      </c>
      <c r="H116" s="303">
        <v>0</v>
      </c>
      <c r="I116" s="303">
        <v>0</v>
      </c>
      <c r="J116" s="303"/>
      <c r="K116" s="303"/>
      <c r="L116" s="303"/>
      <c r="M116" s="303"/>
      <c r="N116" s="303"/>
      <c r="O116" s="303"/>
      <c r="P116" s="304"/>
      <c r="Q116" s="162">
        <f t="shared" si="32"/>
        <v>0</v>
      </c>
      <c r="R116" s="330"/>
    </row>
    <row r="117" spans="1:18" s="11" customFormat="1" ht="20.100000000000001" customHeight="1" thickTop="1" thickBot="1" x14ac:dyDescent="0.3">
      <c r="A117" s="10"/>
      <c r="B117" s="231"/>
      <c r="C117" s="346" t="s">
        <v>415</v>
      </c>
      <c r="D117" s="347"/>
      <c r="E117" s="305">
        <f>SUM(E106:E116)</f>
        <v>504</v>
      </c>
      <c r="F117" s="306">
        <f t="shared" ref="F117:P117" si="33">SUM(F106:F116)</f>
        <v>388</v>
      </c>
      <c r="G117" s="306">
        <f t="shared" si="33"/>
        <v>487</v>
      </c>
      <c r="H117" s="306">
        <f t="shared" si="33"/>
        <v>498</v>
      </c>
      <c r="I117" s="306">
        <f t="shared" si="33"/>
        <v>462</v>
      </c>
      <c r="J117" s="306">
        <f t="shared" si="33"/>
        <v>0</v>
      </c>
      <c r="K117" s="306">
        <f t="shared" si="33"/>
        <v>0</v>
      </c>
      <c r="L117" s="306">
        <f t="shared" si="33"/>
        <v>0</v>
      </c>
      <c r="M117" s="306">
        <f t="shared" si="33"/>
        <v>0</v>
      </c>
      <c r="N117" s="306">
        <f t="shared" si="33"/>
        <v>0</v>
      </c>
      <c r="O117" s="306">
        <f t="shared" si="33"/>
        <v>0</v>
      </c>
      <c r="P117" s="307">
        <f t="shared" si="33"/>
        <v>0</v>
      </c>
      <c r="Q117" s="179">
        <f t="shared" si="32"/>
        <v>2339</v>
      </c>
      <c r="R117" s="297" t="str">
        <f>IF($Q116&gt;0,"Please Provide Comment"," ")</f>
        <v xml:space="preserve"> </v>
      </c>
    </row>
    <row r="118" spans="1:18" s="11" customFormat="1" ht="20.100000000000001" customHeight="1" thickBot="1" x14ac:dyDescent="0.3">
      <c r="A118" s="10"/>
      <c r="C118" s="12"/>
      <c r="D118" s="13"/>
      <c r="E118" s="14"/>
      <c r="F118" s="14"/>
      <c r="G118" s="14"/>
      <c r="H118" s="14"/>
      <c r="I118" s="14"/>
      <c r="J118" s="14"/>
      <c r="K118" s="14"/>
      <c r="L118" s="14"/>
      <c r="M118" s="14"/>
      <c r="N118" s="14"/>
      <c r="O118" s="14"/>
      <c r="P118" s="14"/>
      <c r="Q118" s="24"/>
    </row>
    <row r="119" spans="1:18" ht="20.100000000000001" customHeight="1" thickBot="1" x14ac:dyDescent="0.3">
      <c r="B119" s="22" t="s">
        <v>94</v>
      </c>
      <c r="C119" s="22" t="s">
        <v>139</v>
      </c>
      <c r="D119" s="11"/>
      <c r="E119" s="29">
        <f>E$10</f>
        <v>44835</v>
      </c>
      <c r="F119" s="30">
        <f t="shared" ref="F119:P119" si="34">EDATE(E119,1)</f>
        <v>44866</v>
      </c>
      <c r="G119" s="30">
        <f t="shared" si="34"/>
        <v>44896</v>
      </c>
      <c r="H119" s="30">
        <f t="shared" si="34"/>
        <v>44927</v>
      </c>
      <c r="I119" s="30">
        <f t="shared" si="34"/>
        <v>44958</v>
      </c>
      <c r="J119" s="30">
        <f t="shared" si="34"/>
        <v>44986</v>
      </c>
      <c r="K119" s="30">
        <f t="shared" si="34"/>
        <v>45017</v>
      </c>
      <c r="L119" s="30">
        <f t="shared" si="34"/>
        <v>45047</v>
      </c>
      <c r="M119" s="30">
        <f t="shared" si="34"/>
        <v>45078</v>
      </c>
      <c r="N119" s="30">
        <f t="shared" si="34"/>
        <v>45108</v>
      </c>
      <c r="O119" s="30">
        <f t="shared" si="34"/>
        <v>45139</v>
      </c>
      <c r="P119" s="31">
        <f t="shared" si="34"/>
        <v>45170</v>
      </c>
      <c r="Q119" s="66" t="s">
        <v>227</v>
      </c>
      <c r="R119" s="67" t="str">
        <f>C119</f>
        <v>Juvenile Dependency</v>
      </c>
    </row>
    <row r="120" spans="1:18" ht="20.100000000000001" customHeight="1" x14ac:dyDescent="0.25">
      <c r="B120" s="232"/>
      <c r="C120" s="342" t="s">
        <v>219</v>
      </c>
      <c r="D120" s="343"/>
      <c r="E120" s="148">
        <v>17</v>
      </c>
      <c r="F120" s="149">
        <v>27</v>
      </c>
      <c r="G120" s="149">
        <v>30</v>
      </c>
      <c r="H120" s="149">
        <v>28</v>
      </c>
      <c r="I120" s="149">
        <v>29</v>
      </c>
      <c r="J120" s="149"/>
      <c r="K120" s="149"/>
      <c r="L120" s="149"/>
      <c r="M120" s="149"/>
      <c r="N120" s="149"/>
      <c r="O120" s="149"/>
      <c r="P120" s="150"/>
      <c r="Q120" s="157">
        <f t="shared" ref="Q120:Q129" si="35">SUM(E120:P120)</f>
        <v>131</v>
      </c>
      <c r="R120" s="328"/>
    </row>
    <row r="121" spans="1:18" ht="20.100000000000001" customHeight="1" x14ac:dyDescent="0.25">
      <c r="B121" s="229"/>
      <c r="C121" s="337" t="s">
        <v>220</v>
      </c>
      <c r="D121" s="338"/>
      <c r="E121" s="151">
        <v>0</v>
      </c>
      <c r="F121" s="152">
        <v>0</v>
      </c>
      <c r="G121" s="152">
        <v>0</v>
      </c>
      <c r="H121" s="152">
        <v>0</v>
      </c>
      <c r="I121" s="152">
        <v>1</v>
      </c>
      <c r="J121" s="152"/>
      <c r="K121" s="152"/>
      <c r="L121" s="152"/>
      <c r="M121" s="152"/>
      <c r="N121" s="152"/>
      <c r="O121" s="152"/>
      <c r="P121" s="153"/>
      <c r="Q121" s="158">
        <f t="shared" si="35"/>
        <v>1</v>
      </c>
      <c r="R121" s="329"/>
    </row>
    <row r="122" spans="1:18" ht="20.100000000000001" customHeight="1" x14ac:dyDescent="0.25">
      <c r="B122" s="229"/>
      <c r="C122" s="337" t="s">
        <v>221</v>
      </c>
      <c r="D122" s="338"/>
      <c r="E122" s="154">
        <v>1</v>
      </c>
      <c r="F122" s="155">
        <v>0</v>
      </c>
      <c r="G122" s="155">
        <v>0</v>
      </c>
      <c r="H122" s="155">
        <v>0</v>
      </c>
      <c r="I122" s="155">
        <v>3</v>
      </c>
      <c r="J122" s="155"/>
      <c r="K122" s="155"/>
      <c r="L122" s="155"/>
      <c r="M122" s="155"/>
      <c r="N122" s="155"/>
      <c r="O122" s="155"/>
      <c r="P122" s="156"/>
      <c r="Q122" s="158">
        <f t="shared" si="35"/>
        <v>4</v>
      </c>
      <c r="R122" s="329"/>
    </row>
    <row r="123" spans="1:18" ht="20.100000000000001" customHeight="1" x14ac:dyDescent="0.25">
      <c r="B123" s="229"/>
      <c r="C123" s="337" t="s">
        <v>222</v>
      </c>
      <c r="D123" s="338"/>
      <c r="E123" s="151">
        <v>0</v>
      </c>
      <c r="F123" s="152">
        <v>1</v>
      </c>
      <c r="G123" s="152">
        <v>1</v>
      </c>
      <c r="H123" s="152">
        <v>0</v>
      </c>
      <c r="I123" s="152">
        <v>0</v>
      </c>
      <c r="J123" s="152"/>
      <c r="K123" s="152"/>
      <c r="L123" s="152"/>
      <c r="M123" s="152"/>
      <c r="N123" s="152"/>
      <c r="O123" s="152"/>
      <c r="P123" s="153"/>
      <c r="Q123" s="158">
        <f t="shared" si="35"/>
        <v>2</v>
      </c>
      <c r="R123" s="329"/>
    </row>
    <row r="124" spans="1:18" ht="20.100000000000001" customHeight="1" x14ac:dyDescent="0.25">
      <c r="B124" s="229"/>
      <c r="C124" s="337" t="s">
        <v>223</v>
      </c>
      <c r="D124" s="338"/>
      <c r="E124" s="154">
        <v>4</v>
      </c>
      <c r="F124" s="155">
        <v>7</v>
      </c>
      <c r="G124" s="155">
        <v>6</v>
      </c>
      <c r="H124" s="155">
        <v>3</v>
      </c>
      <c r="I124" s="155">
        <v>8</v>
      </c>
      <c r="J124" s="155"/>
      <c r="K124" s="155"/>
      <c r="L124" s="155"/>
      <c r="M124" s="155"/>
      <c r="N124" s="155"/>
      <c r="O124" s="155"/>
      <c r="P124" s="156"/>
      <c r="Q124" s="158">
        <f t="shared" si="35"/>
        <v>28</v>
      </c>
      <c r="R124" s="329"/>
    </row>
    <row r="125" spans="1:18" ht="20.100000000000001" customHeight="1" x14ac:dyDescent="0.25">
      <c r="B125" s="229"/>
      <c r="C125" s="337" t="s">
        <v>164</v>
      </c>
      <c r="D125" s="338"/>
      <c r="E125" s="151">
        <v>0</v>
      </c>
      <c r="F125" s="152">
        <v>0</v>
      </c>
      <c r="G125" s="152">
        <v>0</v>
      </c>
      <c r="H125" s="152">
        <v>0</v>
      </c>
      <c r="I125" s="152">
        <v>0</v>
      </c>
      <c r="J125" s="152"/>
      <c r="K125" s="152"/>
      <c r="L125" s="152"/>
      <c r="M125" s="152"/>
      <c r="N125" s="152"/>
      <c r="O125" s="152"/>
      <c r="P125" s="153"/>
      <c r="Q125" s="158">
        <f t="shared" si="35"/>
        <v>0</v>
      </c>
      <c r="R125" s="329"/>
    </row>
    <row r="126" spans="1:18" ht="20.100000000000001" customHeight="1" x14ac:dyDescent="0.25">
      <c r="B126" s="229"/>
      <c r="C126" s="337" t="s">
        <v>228</v>
      </c>
      <c r="D126" s="338"/>
      <c r="E126" s="154">
        <v>0</v>
      </c>
      <c r="F126" s="155">
        <v>0</v>
      </c>
      <c r="G126" s="155">
        <v>0</v>
      </c>
      <c r="H126" s="155">
        <v>0</v>
      </c>
      <c r="I126" s="155">
        <v>0</v>
      </c>
      <c r="J126" s="155"/>
      <c r="K126" s="155"/>
      <c r="L126" s="155"/>
      <c r="M126" s="155"/>
      <c r="N126" s="155"/>
      <c r="O126" s="155"/>
      <c r="P126" s="156"/>
      <c r="Q126" s="175">
        <f t="shared" si="35"/>
        <v>0</v>
      </c>
      <c r="R126" s="329"/>
    </row>
    <row r="127" spans="1:18" ht="20.100000000000001" customHeight="1" x14ac:dyDescent="0.25">
      <c r="B127" s="229"/>
      <c r="C127" s="337" t="s">
        <v>224</v>
      </c>
      <c r="D127" s="338"/>
      <c r="E127" s="151">
        <v>0</v>
      </c>
      <c r="F127" s="152">
        <v>0</v>
      </c>
      <c r="G127" s="152">
        <v>0</v>
      </c>
      <c r="H127" s="152">
        <v>0</v>
      </c>
      <c r="I127" s="152">
        <v>0</v>
      </c>
      <c r="J127" s="152"/>
      <c r="K127" s="152"/>
      <c r="L127" s="152"/>
      <c r="M127" s="152"/>
      <c r="N127" s="152"/>
      <c r="O127" s="152"/>
      <c r="P127" s="153"/>
      <c r="Q127" s="176">
        <f t="shared" si="35"/>
        <v>0</v>
      </c>
      <c r="R127" s="329"/>
    </row>
    <row r="128" spans="1:18" ht="20.100000000000001" customHeight="1" thickBot="1" x14ac:dyDescent="0.3">
      <c r="B128" s="242">
        <v>1</v>
      </c>
      <c r="C128" s="344" t="s">
        <v>157</v>
      </c>
      <c r="D128" s="345"/>
      <c r="E128" s="271">
        <v>0</v>
      </c>
      <c r="F128" s="272">
        <v>0</v>
      </c>
      <c r="G128" s="272">
        <v>0</v>
      </c>
      <c r="H128" s="272">
        <v>0</v>
      </c>
      <c r="I128" s="272">
        <v>0</v>
      </c>
      <c r="J128" s="272"/>
      <c r="K128" s="272"/>
      <c r="L128" s="272"/>
      <c r="M128" s="272"/>
      <c r="N128" s="272"/>
      <c r="O128" s="272"/>
      <c r="P128" s="273"/>
      <c r="Q128" s="176">
        <f t="shared" si="35"/>
        <v>0</v>
      </c>
      <c r="R128" s="330"/>
    </row>
    <row r="129" spans="1:18" s="17" customFormat="1" ht="20.100000000000001" customHeight="1" thickTop="1" thickBot="1" x14ac:dyDescent="0.3">
      <c r="B129" s="231"/>
      <c r="C129" s="346" t="s">
        <v>416</v>
      </c>
      <c r="D129" s="347"/>
      <c r="E129" s="305">
        <f>SUM(E120:E128)</f>
        <v>22</v>
      </c>
      <c r="F129" s="306">
        <f t="shared" ref="F129:P129" si="36">SUM(F120:F128)</f>
        <v>35</v>
      </c>
      <c r="G129" s="306">
        <f t="shared" si="36"/>
        <v>37</v>
      </c>
      <c r="H129" s="306">
        <f t="shared" si="36"/>
        <v>31</v>
      </c>
      <c r="I129" s="306">
        <f t="shared" si="36"/>
        <v>41</v>
      </c>
      <c r="J129" s="306">
        <f t="shared" si="36"/>
        <v>0</v>
      </c>
      <c r="K129" s="306">
        <f t="shared" si="36"/>
        <v>0</v>
      </c>
      <c r="L129" s="306">
        <f t="shared" si="36"/>
        <v>0</v>
      </c>
      <c r="M129" s="306">
        <f t="shared" si="36"/>
        <v>0</v>
      </c>
      <c r="N129" s="306">
        <f t="shared" si="36"/>
        <v>0</v>
      </c>
      <c r="O129" s="306">
        <f t="shared" si="36"/>
        <v>0</v>
      </c>
      <c r="P129" s="307">
        <f t="shared" si="36"/>
        <v>0</v>
      </c>
      <c r="Q129" s="179">
        <f t="shared" si="35"/>
        <v>166</v>
      </c>
      <c r="R129" s="297" t="str">
        <f>IF($Q128&gt;0,"Please Provide Comment"," ")</f>
        <v xml:space="preserve"> </v>
      </c>
    </row>
    <row r="130" spans="1:18" s="17" customFormat="1" ht="20.100000000000001" customHeight="1" thickBot="1" x14ac:dyDescent="0.3">
      <c r="C130" s="18"/>
      <c r="D130" s="13"/>
      <c r="E130" s="13"/>
      <c r="F130" s="13"/>
      <c r="G130" s="13"/>
      <c r="H130" s="13"/>
      <c r="I130" s="13"/>
      <c r="J130" s="13"/>
      <c r="K130" s="13"/>
      <c r="L130" s="13"/>
      <c r="M130" s="13"/>
      <c r="N130" s="13"/>
      <c r="O130" s="13"/>
      <c r="P130" s="13"/>
      <c r="Q130" s="26"/>
    </row>
    <row r="131" spans="1:18" ht="20.100000000000001" customHeight="1" thickBot="1" x14ac:dyDescent="0.3">
      <c r="B131" s="22" t="s">
        <v>95</v>
      </c>
      <c r="C131" s="22" t="s">
        <v>225</v>
      </c>
      <c r="E131" s="29">
        <f>E$10</f>
        <v>44835</v>
      </c>
      <c r="F131" s="30">
        <f t="shared" ref="F131:P131" si="37">EDATE(E131,1)</f>
        <v>44866</v>
      </c>
      <c r="G131" s="30">
        <f t="shared" si="37"/>
        <v>44896</v>
      </c>
      <c r="H131" s="30">
        <f t="shared" si="37"/>
        <v>44927</v>
      </c>
      <c r="I131" s="30">
        <f t="shared" si="37"/>
        <v>44958</v>
      </c>
      <c r="J131" s="30">
        <f t="shared" si="37"/>
        <v>44986</v>
      </c>
      <c r="K131" s="30">
        <f t="shared" si="37"/>
        <v>45017</v>
      </c>
      <c r="L131" s="30">
        <f t="shared" si="37"/>
        <v>45047</v>
      </c>
      <c r="M131" s="30">
        <f t="shared" si="37"/>
        <v>45078</v>
      </c>
      <c r="N131" s="30">
        <f t="shared" si="37"/>
        <v>45108</v>
      </c>
      <c r="O131" s="30">
        <f t="shared" si="37"/>
        <v>45139</v>
      </c>
      <c r="P131" s="31">
        <f t="shared" si="37"/>
        <v>45170</v>
      </c>
      <c r="Q131" s="66" t="s">
        <v>227</v>
      </c>
      <c r="R131" s="67" t="str">
        <f>C131</f>
        <v>Civil Traffic - UTCs</v>
      </c>
    </row>
    <row r="132" spans="1:18" ht="20.100000000000001" customHeight="1" thickBot="1" x14ac:dyDescent="0.3">
      <c r="B132" s="234"/>
      <c r="C132" s="352" t="s">
        <v>226</v>
      </c>
      <c r="D132" s="353"/>
      <c r="E132" s="180">
        <v>2739</v>
      </c>
      <c r="F132" s="181">
        <v>2411</v>
      </c>
      <c r="G132" s="181">
        <v>2794</v>
      </c>
      <c r="H132" s="181">
        <v>3082</v>
      </c>
      <c r="I132" s="181">
        <v>3138</v>
      </c>
      <c r="J132" s="181"/>
      <c r="K132" s="181"/>
      <c r="L132" s="181"/>
      <c r="M132" s="181"/>
      <c r="N132" s="181"/>
      <c r="O132" s="181"/>
      <c r="P132" s="182"/>
      <c r="Q132" s="157">
        <f t="shared" ref="Q132:Q133" si="38">SUM(E132:P132)</f>
        <v>14164</v>
      </c>
      <c r="R132" s="328"/>
    </row>
    <row r="133" spans="1:18" ht="20.100000000000001" customHeight="1" thickTop="1" thickBot="1" x14ac:dyDescent="0.3">
      <c r="B133" s="233"/>
      <c r="C133" s="350" t="s">
        <v>417</v>
      </c>
      <c r="D133" s="351"/>
      <c r="E133" s="305">
        <f>SUM(E132:E132)</f>
        <v>2739</v>
      </c>
      <c r="F133" s="306">
        <f t="shared" ref="F133:P133" si="39">SUM(F132:F132)</f>
        <v>2411</v>
      </c>
      <c r="G133" s="306">
        <f t="shared" si="39"/>
        <v>2794</v>
      </c>
      <c r="H133" s="306">
        <f t="shared" si="39"/>
        <v>3082</v>
      </c>
      <c r="I133" s="306">
        <f t="shared" si="39"/>
        <v>3138</v>
      </c>
      <c r="J133" s="306">
        <f t="shared" si="39"/>
        <v>0</v>
      </c>
      <c r="K133" s="306">
        <f t="shared" si="39"/>
        <v>0</v>
      </c>
      <c r="L133" s="306">
        <f t="shared" si="39"/>
        <v>0</v>
      </c>
      <c r="M133" s="306">
        <f t="shared" si="39"/>
        <v>0</v>
      </c>
      <c r="N133" s="306">
        <f t="shared" si="39"/>
        <v>0</v>
      </c>
      <c r="O133" s="306">
        <f t="shared" si="39"/>
        <v>0</v>
      </c>
      <c r="P133" s="307">
        <f t="shared" si="39"/>
        <v>0</v>
      </c>
      <c r="Q133" s="179">
        <f t="shared" si="38"/>
        <v>14164</v>
      </c>
      <c r="R133" s="329"/>
    </row>
    <row r="134" spans="1:18" ht="20.100000000000001" customHeight="1" x14ac:dyDescent="0.25">
      <c r="B134" s="27"/>
      <c r="C134" s="27"/>
      <c r="D134" s="27"/>
      <c r="E134" s="125"/>
      <c r="F134" s="125"/>
      <c r="G134" s="125"/>
      <c r="H134" s="125"/>
      <c r="I134" s="125"/>
      <c r="J134" s="125"/>
      <c r="K134" s="125"/>
      <c r="L134" s="125"/>
      <c r="M134" s="125"/>
      <c r="N134" s="125"/>
      <c r="O134" s="125"/>
      <c r="P134" s="125"/>
      <c r="Q134" s="126"/>
      <c r="R134" s="329"/>
    </row>
    <row r="135" spans="1:18" ht="20.100000000000001" customHeight="1" x14ac:dyDescent="0.25">
      <c r="B135" s="27"/>
      <c r="C135" s="27"/>
      <c r="D135" s="27"/>
      <c r="E135" s="125"/>
      <c r="F135" s="125"/>
      <c r="G135" s="125"/>
      <c r="H135" s="125"/>
      <c r="I135" s="125"/>
      <c r="J135" s="125"/>
      <c r="K135" s="125"/>
      <c r="L135" s="125"/>
      <c r="M135" s="125"/>
      <c r="N135" s="125"/>
      <c r="O135" s="125"/>
      <c r="P135" s="125"/>
      <c r="Q135" s="126"/>
      <c r="R135" s="329"/>
    </row>
    <row r="136" spans="1:18" s="19" customFormat="1" ht="14.4" thickBot="1" x14ac:dyDescent="0.3">
      <c r="B136" s="354" t="s">
        <v>393</v>
      </c>
      <c r="C136" s="354"/>
      <c r="D136" s="13"/>
      <c r="E136" s="13"/>
      <c r="F136" s="13"/>
      <c r="G136" s="13"/>
      <c r="H136" s="13"/>
      <c r="I136" s="13"/>
      <c r="J136" s="13"/>
      <c r="K136" s="13"/>
      <c r="L136" s="13"/>
      <c r="M136" s="13"/>
      <c r="N136" s="13"/>
      <c r="O136" s="13"/>
      <c r="P136" s="13"/>
      <c r="Q136" s="211"/>
      <c r="R136" s="330"/>
    </row>
    <row r="137" spans="1:18" s="255" customFormat="1" ht="13.8" x14ac:dyDescent="0.25">
      <c r="B137" s="349" t="s">
        <v>428</v>
      </c>
      <c r="C137" s="349"/>
      <c r="D137" s="349"/>
      <c r="E137" s="349"/>
      <c r="F137" s="349"/>
      <c r="G137" s="349"/>
      <c r="H137" s="349"/>
      <c r="I137" s="349"/>
      <c r="J137" s="349"/>
      <c r="K137" s="349"/>
      <c r="L137" s="349"/>
      <c r="M137" s="349"/>
      <c r="N137" s="349"/>
      <c r="O137" s="349"/>
      <c r="P137" s="349"/>
      <c r="Q137" s="349"/>
      <c r="R137" s="256"/>
    </row>
    <row r="138" spans="1:18" s="263" customFormat="1" ht="13.8" x14ac:dyDescent="0.25">
      <c r="B138" s="349"/>
      <c r="C138" s="349"/>
      <c r="D138" s="349"/>
      <c r="E138" s="349"/>
      <c r="F138" s="349"/>
      <c r="G138" s="349"/>
      <c r="H138" s="349"/>
      <c r="I138" s="349"/>
      <c r="J138" s="349"/>
      <c r="K138" s="349"/>
      <c r="L138" s="349"/>
      <c r="M138" s="349"/>
      <c r="N138" s="349"/>
      <c r="O138" s="349"/>
      <c r="P138" s="349"/>
      <c r="Q138" s="349"/>
      <c r="R138" s="256"/>
    </row>
    <row r="139" spans="1:18" s="255" customFormat="1" ht="16.2" x14ac:dyDescent="0.25">
      <c r="A139" s="257"/>
      <c r="B139" s="348" t="s">
        <v>423</v>
      </c>
      <c r="C139" s="348"/>
      <c r="D139" s="348"/>
      <c r="E139" s="348"/>
      <c r="F139" s="348"/>
      <c r="G139" s="348"/>
      <c r="H139" s="348"/>
      <c r="I139" s="348"/>
      <c r="J139" s="348"/>
      <c r="K139" s="348"/>
      <c r="L139" s="348"/>
      <c r="M139" s="348"/>
      <c r="N139" s="348"/>
      <c r="O139" s="348"/>
      <c r="P139" s="348"/>
      <c r="Q139" s="348"/>
      <c r="R139" s="19"/>
    </row>
    <row r="140" spans="1:18" s="263" customFormat="1" ht="16.2" x14ac:dyDescent="0.25">
      <c r="A140" s="257"/>
      <c r="B140" s="348" t="s">
        <v>424</v>
      </c>
      <c r="C140" s="348"/>
      <c r="D140" s="348"/>
      <c r="E140" s="348"/>
      <c r="F140" s="348"/>
      <c r="G140" s="348"/>
      <c r="H140" s="348"/>
      <c r="I140" s="348"/>
      <c r="J140" s="348"/>
      <c r="K140" s="348"/>
      <c r="L140" s="348"/>
      <c r="M140" s="348"/>
      <c r="N140" s="348"/>
      <c r="O140" s="348"/>
      <c r="P140" s="348"/>
      <c r="Q140" s="348"/>
      <c r="R140" s="19"/>
    </row>
    <row r="141" spans="1:18" s="255" customFormat="1" ht="16.2" x14ac:dyDescent="0.25">
      <c r="A141" s="257"/>
      <c r="B141" s="348" t="s">
        <v>429</v>
      </c>
      <c r="C141" s="348"/>
      <c r="D141" s="348"/>
      <c r="E141" s="348"/>
      <c r="F141" s="348"/>
      <c r="G141" s="348"/>
      <c r="H141" s="348"/>
      <c r="I141" s="348"/>
      <c r="J141" s="348"/>
      <c r="K141" s="348"/>
      <c r="L141" s="348"/>
      <c r="M141" s="348"/>
      <c r="N141" s="348"/>
      <c r="O141" s="348"/>
      <c r="P141" s="348"/>
      <c r="Q141" s="348"/>
    </row>
  </sheetData>
  <sheetProtection algorithmName="SHA-512" hashValue="4IlA4JaSVkkQaTpUH4MgoxJnDWQFjTsVyLzhx27shTQduVNjQ5LzNVzb4gX1fEOgjxBvUu2J52/kj7nQKQ1eHw==" saltValue="krt7+8MjO2oUPPjSJKmBjw==" spinCount="100000" sheet="1" objects="1" scenarios="1" formatColumns="0" formatRows="0"/>
  <mergeCells count="128">
    <mergeCell ref="B141:Q141"/>
    <mergeCell ref="B139:Q139"/>
    <mergeCell ref="B140:Q140"/>
    <mergeCell ref="B137:Q138"/>
    <mergeCell ref="C133:D133"/>
    <mergeCell ref="C132:D132"/>
    <mergeCell ref="C123:D123"/>
    <mergeCell ref="C124:D124"/>
    <mergeCell ref="C125:D125"/>
    <mergeCell ref="C126:D126"/>
    <mergeCell ref="C127:D127"/>
    <mergeCell ref="C128:D128"/>
    <mergeCell ref="C129:D129"/>
    <mergeCell ref="B136:C136"/>
    <mergeCell ref="C122:D122"/>
    <mergeCell ref="C85:D85"/>
    <mergeCell ref="C116:D116"/>
    <mergeCell ref="C117:D117"/>
    <mergeCell ref="C107:D107"/>
    <mergeCell ref="C108:D108"/>
    <mergeCell ref="C109:D109"/>
    <mergeCell ref="C110:D110"/>
    <mergeCell ref="C111:D111"/>
    <mergeCell ref="C112:D112"/>
    <mergeCell ref="C113:D113"/>
    <mergeCell ref="C114:D114"/>
    <mergeCell ref="C115:D115"/>
    <mergeCell ref="C106:D106"/>
    <mergeCell ref="C102:D102"/>
    <mergeCell ref="C103:D103"/>
    <mergeCell ref="C86:D86"/>
    <mergeCell ref="C87:D87"/>
    <mergeCell ref="C88:D88"/>
    <mergeCell ref="C89:D89"/>
    <mergeCell ref="C90:D90"/>
    <mergeCell ref="C91:D91"/>
    <mergeCell ref="C94:D94"/>
    <mergeCell ref="C95:D95"/>
    <mergeCell ref="C96:D96"/>
    <mergeCell ref="C97:D97"/>
    <mergeCell ref="C98:D98"/>
    <mergeCell ref="C99:D99"/>
    <mergeCell ref="C100:D100"/>
    <mergeCell ref="C120:D120"/>
    <mergeCell ref="C121:D121"/>
    <mergeCell ref="C56:D56"/>
    <mergeCell ref="C101:D101"/>
    <mergeCell ref="C60:D60"/>
    <mergeCell ref="C61:D61"/>
    <mergeCell ref="C62:D62"/>
    <mergeCell ref="C63:D63"/>
    <mergeCell ref="C64:D64"/>
    <mergeCell ref="C65:D65"/>
    <mergeCell ref="C66:D66"/>
    <mergeCell ref="C81:D81"/>
    <mergeCell ref="C82:D82"/>
    <mergeCell ref="C69:D69"/>
    <mergeCell ref="C70:D70"/>
    <mergeCell ref="C71:D71"/>
    <mergeCell ref="C72:D72"/>
    <mergeCell ref="C73:D73"/>
    <mergeCell ref="C75:D75"/>
    <mergeCell ref="C80:D80"/>
    <mergeCell ref="C92:D92"/>
    <mergeCell ref="C93:D93"/>
    <mergeCell ref="C47:D47"/>
    <mergeCell ref="C48:D48"/>
    <mergeCell ref="C49:D49"/>
    <mergeCell ref="C50:D50"/>
    <mergeCell ref="C51:D51"/>
    <mergeCell ref="C52:D52"/>
    <mergeCell ref="C53:D53"/>
    <mergeCell ref="C54:D54"/>
    <mergeCell ref="C55:D55"/>
    <mergeCell ref="C74:D74"/>
    <mergeCell ref="C41:D41"/>
    <mergeCell ref="C38:D38"/>
    <mergeCell ref="C44:D44"/>
    <mergeCell ref="C45:D45"/>
    <mergeCell ref="C46:D46"/>
    <mergeCell ref="C76:D76"/>
    <mergeCell ref="C77:D77"/>
    <mergeCell ref="C78:D78"/>
    <mergeCell ref="C79:D79"/>
    <mergeCell ref="C28:D28"/>
    <mergeCell ref="C22:D22"/>
    <mergeCell ref="C31:D31"/>
    <mergeCell ref="C32:D32"/>
    <mergeCell ref="C33:D33"/>
    <mergeCell ref="C34:D34"/>
    <mergeCell ref="C35:D35"/>
    <mergeCell ref="C39:D39"/>
    <mergeCell ref="C40:D40"/>
    <mergeCell ref="A1:E1"/>
    <mergeCell ref="A2:C2"/>
    <mergeCell ref="H4:I4"/>
    <mergeCell ref="D4:E4"/>
    <mergeCell ref="D5:E5"/>
    <mergeCell ref="D6:E6"/>
    <mergeCell ref="C57:D57"/>
    <mergeCell ref="C58:D58"/>
    <mergeCell ref="C59:D59"/>
    <mergeCell ref="E9:P9"/>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Q4:R5"/>
    <mergeCell ref="R132:R136"/>
    <mergeCell ref="R120:R128"/>
    <mergeCell ref="R106:R116"/>
    <mergeCell ref="R85:R102"/>
    <mergeCell ref="R69:R81"/>
    <mergeCell ref="R44:R65"/>
    <mergeCell ref="R38:R40"/>
    <mergeCell ref="R31:R34"/>
    <mergeCell ref="R22:R27"/>
    <mergeCell ref="R11:R18"/>
  </mergeCells>
  <dataValidations count="1">
    <dataValidation type="whole" allowBlank="1" showInputMessage="1" showErrorMessage="1" sqref="E11:P18 E132:P132 E85:P102 E31 E106:P116 E120:P128 E38:P40 E44:P65 E32:P34 E22:P27 E69:P81">
      <formula1>0</formula1>
      <formula2>400000000</formula2>
    </dataValidation>
  </dataValidations>
  <printOptions horizontalCentered="1"/>
  <pageMargins left="0.3" right="0.3" top="0.3" bottom="0.3" header="0" footer="0"/>
  <pageSetup scale="55"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3" max="16383" man="1"/>
    <brk id="118"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LookupData!$E$3:$E$69</xm:f>
          </x14:formula1>
          <xm:sqref>D4:E4</xm:sqref>
        </x14:dataValidation>
        <x14:dataValidation type="list" allowBlank="1" showInputMessage="1" showErrorMessage="1">
          <x14:formula1>
            <xm:f>LookupData!$B$72:$B$83</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48"/>
  <sheetViews>
    <sheetView tabSelected="1" zoomScaleNormal="100" zoomScaleSheetLayoutView="100" zoomScalePageLayoutView="75" workbookViewId="0">
      <selection activeCell="D4" sqref="D4:E4"/>
    </sheetView>
  </sheetViews>
  <sheetFormatPr defaultColWidth="9.109375" defaultRowHeight="15" x14ac:dyDescent="0.25"/>
  <cols>
    <col min="1" max="1" width="5" style="5" customWidth="1"/>
    <col min="2" max="2" width="7" style="5" customWidth="1"/>
    <col min="3" max="3" width="9" style="6" customWidth="1"/>
    <col min="4" max="4" width="20.109375" style="5" customWidth="1"/>
    <col min="5" max="16" width="11.5546875" style="5" customWidth="1"/>
    <col min="17" max="17" width="14.6640625" style="5" customWidth="1"/>
    <col min="18" max="16384" width="9.109375" style="5"/>
  </cols>
  <sheetData>
    <row r="1" spans="1:17" ht="24" customHeight="1" x14ac:dyDescent="0.25">
      <c r="A1" s="334" t="s">
        <v>307</v>
      </c>
      <c r="B1" s="334"/>
      <c r="C1" s="334"/>
      <c r="D1" s="334"/>
      <c r="E1" s="334"/>
      <c r="F1" s="334"/>
    </row>
    <row r="2" spans="1:17" ht="24" customHeight="1" x14ac:dyDescent="0.25">
      <c r="A2" s="334" t="str">
        <f>'Subcases Monthly'!A2</f>
        <v>County Fiscal Year 2022-2023</v>
      </c>
      <c r="B2" s="334"/>
      <c r="C2" s="334"/>
      <c r="D2" s="334"/>
    </row>
    <row r="3" spans="1:17" ht="24" customHeight="1" x14ac:dyDescent="0.25">
      <c r="N3" s="1"/>
      <c r="O3" s="1"/>
    </row>
    <row r="4" spans="1:17" ht="21" customHeight="1" x14ac:dyDescent="0.25">
      <c r="A4" s="7"/>
      <c r="C4" s="123" t="s">
        <v>2</v>
      </c>
      <c r="D4" s="365" t="str">
        <f>IF('Subcases Monthly'!D4="","",'Subcases Monthly'!D4)</f>
        <v>Brevard</v>
      </c>
      <c r="E4" s="365"/>
      <c r="F4" s="8"/>
      <c r="G4" s="123" t="s">
        <v>229</v>
      </c>
      <c r="H4" s="365" t="str">
        <f>IF('Subcases Monthly'!H4="","",'Subcases Monthly'!H4)</f>
        <v>February</v>
      </c>
      <c r="I4" s="365"/>
      <c r="K4" s="123" t="s">
        <v>3</v>
      </c>
      <c r="L4" s="122">
        <f>IF('Subcases Monthly'!L4="","",'Subcases Monthly'!L4)</f>
        <v>1</v>
      </c>
      <c r="N4" s="1"/>
      <c r="O4" s="327" t="str">
        <f>'Subcases Monthly'!Q4</f>
        <v>CCOC Form Version 1
Created: 10/01/22</v>
      </c>
      <c r="P4" s="327"/>
      <c r="Q4" s="327"/>
    </row>
    <row r="5" spans="1:17" ht="21" customHeight="1" thickBot="1" x14ac:dyDescent="0.4">
      <c r="A5" s="7"/>
      <c r="C5" s="123" t="s">
        <v>73</v>
      </c>
      <c r="D5" s="366" t="str">
        <f>IF('Subcases Monthly'!D5="","",'Subcases Monthly'!D5)</f>
        <v>Andrea Butler</v>
      </c>
      <c r="E5" s="366"/>
      <c r="F5" s="8"/>
      <c r="N5" s="9"/>
      <c r="O5" s="364"/>
      <c r="P5" s="364"/>
      <c r="Q5" s="364"/>
    </row>
    <row r="6" spans="1:17" ht="26.25" customHeight="1" thickBot="1" x14ac:dyDescent="0.3">
      <c r="A6" s="7"/>
      <c r="C6" s="123" t="s">
        <v>84</v>
      </c>
      <c r="D6" s="365" t="str">
        <f>IF('Subcases Monthly'!D6="","",'Subcases Monthly'!D6)</f>
        <v>andrea.butler@brevardclerk.us</v>
      </c>
      <c r="E6" s="365"/>
      <c r="F6" s="8"/>
      <c r="K6"/>
      <c r="L6"/>
      <c r="M6"/>
      <c r="N6"/>
      <c r="O6" s="359" t="str">
        <f>"Total Number of Financial Receipts
for the CFY "&amp;RIGHT(A2,9)&amp;":"</f>
        <v>Total Number of Financial Receipts
for the CFY 2022-2023:</v>
      </c>
      <c r="P6" s="360"/>
      <c r="Q6" s="361"/>
    </row>
    <row r="7" spans="1:17" ht="27" customHeight="1" thickBot="1" x14ac:dyDescent="0.3">
      <c r="A7" s="7"/>
      <c r="J7" s="362" t="s">
        <v>431</v>
      </c>
      <c r="K7" s="362"/>
      <c r="L7" s="362"/>
      <c r="M7" s="362"/>
      <c r="N7" s="363"/>
      <c r="O7" s="367"/>
      <c r="P7" s="368"/>
      <c r="Q7" s="369"/>
    </row>
    <row r="8" spans="1:17" ht="19.5" customHeight="1" thickBot="1" x14ac:dyDescent="0.3">
      <c r="A8" s="7"/>
      <c r="D8" s="7"/>
    </row>
    <row r="9" spans="1:17" ht="19.5" customHeight="1" thickBot="1" x14ac:dyDescent="0.3">
      <c r="B9" s="22" t="s">
        <v>235</v>
      </c>
      <c r="C9" s="22" t="s">
        <v>430</v>
      </c>
      <c r="D9" s="11"/>
      <c r="E9" s="29">
        <f>'Subcases Monthly'!E10</f>
        <v>44835</v>
      </c>
      <c r="F9" s="30">
        <f>EDATE(E9,1)</f>
        <v>44866</v>
      </c>
      <c r="G9" s="30">
        <f t="shared" ref="G9:P9" si="0">EDATE(F9,1)</f>
        <v>44896</v>
      </c>
      <c r="H9" s="30">
        <f t="shared" si="0"/>
        <v>44927</v>
      </c>
      <c r="I9" s="30">
        <f t="shared" si="0"/>
        <v>44958</v>
      </c>
      <c r="J9" s="30">
        <f t="shared" si="0"/>
        <v>44986</v>
      </c>
      <c r="K9" s="30">
        <f t="shared" si="0"/>
        <v>45017</v>
      </c>
      <c r="L9" s="30">
        <f t="shared" si="0"/>
        <v>45047</v>
      </c>
      <c r="M9" s="30">
        <f t="shared" si="0"/>
        <v>45078</v>
      </c>
      <c r="N9" s="30">
        <f t="shared" si="0"/>
        <v>45108</v>
      </c>
      <c r="O9" s="30">
        <f t="shared" si="0"/>
        <v>45139</v>
      </c>
      <c r="P9" s="30">
        <f t="shared" si="0"/>
        <v>45170</v>
      </c>
      <c r="Q9" s="68" t="s">
        <v>227</v>
      </c>
    </row>
    <row r="10" spans="1:17" ht="19.5" customHeight="1" x14ac:dyDescent="0.25">
      <c r="B10" s="357" t="s">
        <v>132</v>
      </c>
      <c r="C10" s="342"/>
      <c r="D10" s="342"/>
      <c r="E10" s="183">
        <f>'Subcases Monthly'!E19</f>
        <v>625</v>
      </c>
      <c r="F10" s="184">
        <f>'Subcases Monthly'!F19</f>
        <v>529</v>
      </c>
      <c r="G10" s="184">
        <f>'Subcases Monthly'!G19</f>
        <v>587</v>
      </c>
      <c r="H10" s="184">
        <f>'Subcases Monthly'!H19</f>
        <v>650</v>
      </c>
      <c r="I10" s="184">
        <f>'Subcases Monthly'!I19</f>
        <v>604</v>
      </c>
      <c r="J10" s="184">
        <f>'Subcases Monthly'!J19</f>
        <v>0</v>
      </c>
      <c r="K10" s="184">
        <f>'Subcases Monthly'!K19</f>
        <v>0</v>
      </c>
      <c r="L10" s="184">
        <f>'Subcases Monthly'!L19</f>
        <v>0</v>
      </c>
      <c r="M10" s="184">
        <f>'Subcases Monthly'!M19</f>
        <v>0</v>
      </c>
      <c r="N10" s="184">
        <f>'Subcases Monthly'!N19</f>
        <v>0</v>
      </c>
      <c r="O10" s="184">
        <f>'Subcases Monthly'!O19</f>
        <v>0</v>
      </c>
      <c r="P10" s="185">
        <f>'Subcases Monthly'!P19</f>
        <v>0</v>
      </c>
      <c r="Q10" s="186">
        <f>SUM(E10:P10)</f>
        <v>2995</v>
      </c>
    </row>
    <row r="11" spans="1:17" ht="19.5" customHeight="1" x14ac:dyDescent="0.25">
      <c r="B11" s="355" t="s">
        <v>133</v>
      </c>
      <c r="C11" s="337"/>
      <c r="D11" s="337"/>
      <c r="E11" s="187">
        <f>'Subcases Monthly'!E28</f>
        <v>594</v>
      </c>
      <c r="F11" s="188">
        <f>'Subcases Monthly'!F28</f>
        <v>504</v>
      </c>
      <c r="G11" s="188">
        <f>'Subcases Monthly'!G28</f>
        <v>592</v>
      </c>
      <c r="H11" s="188">
        <f>'Subcases Monthly'!H28</f>
        <v>664</v>
      </c>
      <c r="I11" s="188">
        <f>'Subcases Monthly'!I28</f>
        <v>523</v>
      </c>
      <c r="J11" s="188">
        <f>'Subcases Monthly'!J28</f>
        <v>0</v>
      </c>
      <c r="K11" s="188">
        <f>'Subcases Monthly'!K28</f>
        <v>0</v>
      </c>
      <c r="L11" s="188">
        <f>'Subcases Monthly'!L28</f>
        <v>0</v>
      </c>
      <c r="M11" s="188">
        <f>'Subcases Monthly'!M28</f>
        <v>0</v>
      </c>
      <c r="N11" s="188">
        <f>'Subcases Monthly'!N28</f>
        <v>0</v>
      </c>
      <c r="O11" s="188">
        <f>'Subcases Monthly'!O28</f>
        <v>0</v>
      </c>
      <c r="P11" s="189">
        <f>'Subcases Monthly'!P28</f>
        <v>0</v>
      </c>
      <c r="Q11" s="190">
        <f t="shared" ref="Q11:Q19" si="1">SUM(E11:P11)</f>
        <v>2877</v>
      </c>
    </row>
    <row r="12" spans="1:17" ht="19.5" customHeight="1" x14ac:dyDescent="0.25">
      <c r="B12" s="355" t="s">
        <v>140</v>
      </c>
      <c r="C12" s="337"/>
      <c r="D12" s="337"/>
      <c r="E12" s="187">
        <f>'Subcases Monthly'!E35</f>
        <v>98</v>
      </c>
      <c r="F12" s="188">
        <f>'Subcases Monthly'!F35</f>
        <v>96</v>
      </c>
      <c r="G12" s="188">
        <f>'Subcases Monthly'!G35</f>
        <v>101</v>
      </c>
      <c r="H12" s="188">
        <f>'Subcases Monthly'!H35</f>
        <v>95</v>
      </c>
      <c r="I12" s="188">
        <f>'Subcases Monthly'!I35</f>
        <v>98</v>
      </c>
      <c r="J12" s="188">
        <f>'Subcases Monthly'!J35</f>
        <v>0</v>
      </c>
      <c r="K12" s="188">
        <f>'Subcases Monthly'!K35</f>
        <v>0</v>
      </c>
      <c r="L12" s="188">
        <f>'Subcases Monthly'!L35</f>
        <v>0</v>
      </c>
      <c r="M12" s="188">
        <f>'Subcases Monthly'!M35</f>
        <v>0</v>
      </c>
      <c r="N12" s="188">
        <f>'Subcases Monthly'!N35</f>
        <v>0</v>
      </c>
      <c r="O12" s="188">
        <f>'Subcases Monthly'!O35</f>
        <v>0</v>
      </c>
      <c r="P12" s="189">
        <f>'Subcases Monthly'!P35</f>
        <v>0</v>
      </c>
      <c r="Q12" s="190">
        <f t="shared" si="1"/>
        <v>488</v>
      </c>
    </row>
    <row r="13" spans="1:17" ht="19.5" customHeight="1" x14ac:dyDescent="0.25">
      <c r="B13" s="355" t="s">
        <v>137</v>
      </c>
      <c r="C13" s="337"/>
      <c r="D13" s="337"/>
      <c r="E13" s="187">
        <f>'Subcases Monthly'!E41</f>
        <v>729</v>
      </c>
      <c r="F13" s="188">
        <f>'Subcases Monthly'!F41</f>
        <v>603</v>
      </c>
      <c r="G13" s="188">
        <f>'Subcases Monthly'!G41</f>
        <v>738</v>
      </c>
      <c r="H13" s="188">
        <f>'Subcases Monthly'!H41</f>
        <v>776</v>
      </c>
      <c r="I13" s="188">
        <f>'Subcases Monthly'!I41</f>
        <v>799</v>
      </c>
      <c r="J13" s="188">
        <f>'Subcases Monthly'!J41</f>
        <v>0</v>
      </c>
      <c r="K13" s="188">
        <f>'Subcases Monthly'!K41</f>
        <v>0</v>
      </c>
      <c r="L13" s="188">
        <f>'Subcases Monthly'!L41</f>
        <v>0</v>
      </c>
      <c r="M13" s="188">
        <f>'Subcases Monthly'!M41</f>
        <v>0</v>
      </c>
      <c r="N13" s="188">
        <f>'Subcases Monthly'!N41</f>
        <v>0</v>
      </c>
      <c r="O13" s="188">
        <f>'Subcases Monthly'!O41</f>
        <v>0</v>
      </c>
      <c r="P13" s="189">
        <f>'Subcases Monthly'!P41</f>
        <v>0</v>
      </c>
      <c r="Q13" s="190">
        <f t="shared" si="1"/>
        <v>3645</v>
      </c>
    </row>
    <row r="14" spans="1:17" ht="19.5" customHeight="1" x14ac:dyDescent="0.25">
      <c r="B14" s="355" t="s">
        <v>134</v>
      </c>
      <c r="C14" s="337"/>
      <c r="D14" s="337"/>
      <c r="E14" s="187">
        <f>'Subcases Monthly'!E66</f>
        <v>274</v>
      </c>
      <c r="F14" s="188">
        <f>'Subcases Monthly'!F66</f>
        <v>297</v>
      </c>
      <c r="G14" s="188">
        <f>'Subcases Monthly'!G66</f>
        <v>323</v>
      </c>
      <c r="H14" s="188">
        <f>'Subcases Monthly'!H66</f>
        <v>257</v>
      </c>
      <c r="I14" s="188">
        <f>'Subcases Monthly'!I66</f>
        <v>256</v>
      </c>
      <c r="J14" s="188">
        <f>'Subcases Monthly'!J66</f>
        <v>0</v>
      </c>
      <c r="K14" s="188">
        <f>'Subcases Monthly'!K66</f>
        <v>0</v>
      </c>
      <c r="L14" s="188">
        <f>'Subcases Monthly'!L66</f>
        <v>0</v>
      </c>
      <c r="M14" s="188">
        <f>'Subcases Monthly'!M66</f>
        <v>0</v>
      </c>
      <c r="N14" s="188">
        <f>'Subcases Monthly'!N66</f>
        <v>0</v>
      </c>
      <c r="O14" s="188">
        <f>'Subcases Monthly'!O66</f>
        <v>0</v>
      </c>
      <c r="P14" s="189">
        <f>'Subcases Monthly'!P66</f>
        <v>0</v>
      </c>
      <c r="Q14" s="190">
        <f t="shared" si="1"/>
        <v>1407</v>
      </c>
    </row>
    <row r="15" spans="1:17" ht="19.5" customHeight="1" x14ac:dyDescent="0.25">
      <c r="B15" s="355" t="s">
        <v>135</v>
      </c>
      <c r="C15" s="337"/>
      <c r="D15" s="337"/>
      <c r="E15" s="187">
        <f>'Subcases Monthly'!E82</f>
        <v>1000</v>
      </c>
      <c r="F15" s="188">
        <f>'Subcases Monthly'!F82</f>
        <v>713</v>
      </c>
      <c r="G15" s="188">
        <f>'Subcases Monthly'!G82</f>
        <v>840</v>
      </c>
      <c r="H15" s="188">
        <f>'Subcases Monthly'!H82</f>
        <v>947</v>
      </c>
      <c r="I15" s="188">
        <f>'Subcases Monthly'!I82</f>
        <v>847</v>
      </c>
      <c r="J15" s="188">
        <f>'Subcases Monthly'!J82</f>
        <v>0</v>
      </c>
      <c r="K15" s="188">
        <f>'Subcases Monthly'!K82</f>
        <v>0</v>
      </c>
      <c r="L15" s="188">
        <f>'Subcases Monthly'!L82</f>
        <v>0</v>
      </c>
      <c r="M15" s="188">
        <f>'Subcases Monthly'!M82</f>
        <v>0</v>
      </c>
      <c r="N15" s="188">
        <f>'Subcases Monthly'!N82</f>
        <v>0</v>
      </c>
      <c r="O15" s="188">
        <f>'Subcases Monthly'!O82</f>
        <v>0</v>
      </c>
      <c r="P15" s="189">
        <f>'Subcases Monthly'!P82</f>
        <v>0</v>
      </c>
      <c r="Q15" s="190">
        <f t="shared" si="1"/>
        <v>4347</v>
      </c>
    </row>
    <row r="16" spans="1:17" ht="19.5" customHeight="1" x14ac:dyDescent="0.25">
      <c r="B16" s="355" t="s">
        <v>136</v>
      </c>
      <c r="C16" s="337"/>
      <c r="D16" s="337"/>
      <c r="E16" s="187">
        <f>'Subcases Monthly'!E103</f>
        <v>695</v>
      </c>
      <c r="F16" s="188">
        <f>'Subcases Monthly'!F103</f>
        <v>559</v>
      </c>
      <c r="G16" s="188">
        <f>'Subcases Monthly'!G103</f>
        <v>576</v>
      </c>
      <c r="H16" s="188">
        <f>'Subcases Monthly'!H103</f>
        <v>656</v>
      </c>
      <c r="I16" s="188">
        <f>'Subcases Monthly'!I103</f>
        <v>639</v>
      </c>
      <c r="J16" s="188">
        <f>'Subcases Monthly'!J103</f>
        <v>0</v>
      </c>
      <c r="K16" s="188">
        <f>'Subcases Monthly'!K103</f>
        <v>0</v>
      </c>
      <c r="L16" s="188">
        <f>'Subcases Monthly'!L103</f>
        <v>0</v>
      </c>
      <c r="M16" s="188">
        <f>'Subcases Monthly'!M103</f>
        <v>0</v>
      </c>
      <c r="N16" s="188">
        <f>'Subcases Monthly'!N103</f>
        <v>0</v>
      </c>
      <c r="O16" s="188">
        <f>'Subcases Monthly'!O103</f>
        <v>0</v>
      </c>
      <c r="P16" s="189">
        <f>'Subcases Monthly'!P103</f>
        <v>0</v>
      </c>
      <c r="Q16" s="190">
        <f t="shared" si="1"/>
        <v>3125</v>
      </c>
    </row>
    <row r="17" spans="1:17" ht="19.5" customHeight="1" x14ac:dyDescent="0.25">
      <c r="B17" s="355" t="s">
        <v>232</v>
      </c>
      <c r="C17" s="337"/>
      <c r="D17" s="337"/>
      <c r="E17" s="187">
        <f>'Subcases Monthly'!E117</f>
        <v>504</v>
      </c>
      <c r="F17" s="188">
        <f>'Subcases Monthly'!F117</f>
        <v>388</v>
      </c>
      <c r="G17" s="188">
        <f>'Subcases Monthly'!G117</f>
        <v>487</v>
      </c>
      <c r="H17" s="188">
        <f>'Subcases Monthly'!H117</f>
        <v>498</v>
      </c>
      <c r="I17" s="188">
        <f>'Subcases Monthly'!I117</f>
        <v>462</v>
      </c>
      <c r="J17" s="188">
        <f>'Subcases Monthly'!J117</f>
        <v>0</v>
      </c>
      <c r="K17" s="188">
        <f>'Subcases Monthly'!K117</f>
        <v>0</v>
      </c>
      <c r="L17" s="188">
        <f>'Subcases Monthly'!L117</f>
        <v>0</v>
      </c>
      <c r="M17" s="188">
        <f>'Subcases Monthly'!M117</f>
        <v>0</v>
      </c>
      <c r="N17" s="188">
        <f>'Subcases Monthly'!N117</f>
        <v>0</v>
      </c>
      <c r="O17" s="188">
        <f>'Subcases Monthly'!O117</f>
        <v>0</v>
      </c>
      <c r="P17" s="189">
        <f>'Subcases Monthly'!P117</f>
        <v>0</v>
      </c>
      <c r="Q17" s="190">
        <f t="shared" si="1"/>
        <v>2339</v>
      </c>
    </row>
    <row r="18" spans="1:17" ht="19.5" customHeight="1" x14ac:dyDescent="0.25">
      <c r="B18" s="355" t="s">
        <v>139</v>
      </c>
      <c r="C18" s="337"/>
      <c r="D18" s="337"/>
      <c r="E18" s="187">
        <f>'Subcases Monthly'!E129</f>
        <v>22</v>
      </c>
      <c r="F18" s="188">
        <f>'Subcases Monthly'!F129</f>
        <v>35</v>
      </c>
      <c r="G18" s="188">
        <f>'Subcases Monthly'!G129</f>
        <v>37</v>
      </c>
      <c r="H18" s="188">
        <f>'Subcases Monthly'!H129</f>
        <v>31</v>
      </c>
      <c r="I18" s="188">
        <f>'Subcases Monthly'!I129</f>
        <v>41</v>
      </c>
      <c r="J18" s="188">
        <f>'Subcases Monthly'!J129</f>
        <v>0</v>
      </c>
      <c r="K18" s="188">
        <f>'Subcases Monthly'!K129</f>
        <v>0</v>
      </c>
      <c r="L18" s="188">
        <f>'Subcases Monthly'!L129</f>
        <v>0</v>
      </c>
      <c r="M18" s="188">
        <f>'Subcases Monthly'!M129</f>
        <v>0</v>
      </c>
      <c r="N18" s="188">
        <f>'Subcases Monthly'!N129</f>
        <v>0</v>
      </c>
      <c r="O18" s="188">
        <f>'Subcases Monthly'!O129</f>
        <v>0</v>
      </c>
      <c r="P18" s="189">
        <f>'Subcases Monthly'!P129</f>
        <v>0</v>
      </c>
      <c r="Q18" s="190">
        <f t="shared" si="1"/>
        <v>166</v>
      </c>
    </row>
    <row r="19" spans="1:17" ht="19.5" customHeight="1" thickBot="1" x14ac:dyDescent="0.3">
      <c r="B19" s="356" t="s">
        <v>138</v>
      </c>
      <c r="C19" s="344"/>
      <c r="D19" s="344"/>
      <c r="E19" s="191">
        <f>'Subcases Monthly'!E133</f>
        <v>2739</v>
      </c>
      <c r="F19" s="192">
        <f>'Subcases Monthly'!F133</f>
        <v>2411</v>
      </c>
      <c r="G19" s="192">
        <f>'Subcases Monthly'!G133</f>
        <v>2794</v>
      </c>
      <c r="H19" s="192">
        <f>'Subcases Monthly'!H133</f>
        <v>3082</v>
      </c>
      <c r="I19" s="192">
        <f>'Subcases Monthly'!I133</f>
        <v>3138</v>
      </c>
      <c r="J19" s="192">
        <f>'Subcases Monthly'!J133</f>
        <v>0</v>
      </c>
      <c r="K19" s="192">
        <f>'Subcases Monthly'!K133</f>
        <v>0</v>
      </c>
      <c r="L19" s="192">
        <f>'Subcases Monthly'!L133</f>
        <v>0</v>
      </c>
      <c r="M19" s="192">
        <f>'Subcases Monthly'!M133</f>
        <v>0</v>
      </c>
      <c r="N19" s="192">
        <f>'Subcases Monthly'!N133</f>
        <v>0</v>
      </c>
      <c r="O19" s="192">
        <f>'Subcases Monthly'!O133</f>
        <v>0</v>
      </c>
      <c r="P19" s="193">
        <f>'Subcases Monthly'!P133</f>
        <v>0</v>
      </c>
      <c r="Q19" s="194">
        <f t="shared" si="1"/>
        <v>14164</v>
      </c>
    </row>
    <row r="20" spans="1:17" s="17" customFormat="1" ht="19.5" customHeight="1" thickTop="1" thickBot="1" x14ac:dyDescent="0.3">
      <c r="B20" s="358" t="s">
        <v>395</v>
      </c>
      <c r="C20" s="346"/>
      <c r="D20" s="347"/>
      <c r="E20" s="258">
        <f t="shared" ref="E20:P20" si="2">SUM(E10:E19)</f>
        <v>7280</v>
      </c>
      <c r="F20" s="259">
        <f t="shared" si="2"/>
        <v>6135</v>
      </c>
      <c r="G20" s="259">
        <f t="shared" si="2"/>
        <v>7075</v>
      </c>
      <c r="H20" s="259">
        <f t="shared" si="2"/>
        <v>7656</v>
      </c>
      <c r="I20" s="259">
        <f t="shared" si="2"/>
        <v>7407</v>
      </c>
      <c r="J20" s="259">
        <f t="shared" si="2"/>
        <v>0</v>
      </c>
      <c r="K20" s="259">
        <f t="shared" si="2"/>
        <v>0</v>
      </c>
      <c r="L20" s="259">
        <f t="shared" si="2"/>
        <v>0</v>
      </c>
      <c r="M20" s="259">
        <f t="shared" si="2"/>
        <v>0</v>
      </c>
      <c r="N20" s="259">
        <f t="shared" si="2"/>
        <v>0</v>
      </c>
      <c r="O20" s="259">
        <f t="shared" si="2"/>
        <v>0</v>
      </c>
      <c r="P20" s="325">
        <f t="shared" si="2"/>
        <v>0</v>
      </c>
      <c r="Q20" s="326">
        <f t="shared" ref="Q20" si="3">SUM(E20:P20)</f>
        <v>35553</v>
      </c>
    </row>
    <row r="21" spans="1:17" s="11" customFormat="1" ht="15" customHeight="1" thickBot="1" x14ac:dyDescent="0.3">
      <c r="A21" s="10"/>
      <c r="C21" s="12"/>
      <c r="D21" s="13"/>
      <c r="E21" s="14"/>
      <c r="F21" s="14"/>
      <c r="G21" s="14"/>
      <c r="H21" s="14"/>
      <c r="I21" s="14"/>
      <c r="J21" s="14"/>
      <c r="K21" s="14"/>
      <c r="L21" s="14"/>
      <c r="M21" s="14"/>
      <c r="N21" s="14"/>
      <c r="O21" s="14"/>
      <c r="P21" s="14"/>
      <c r="Q21" s="24"/>
    </row>
    <row r="22" spans="1:17" ht="19.5" customHeight="1" thickBot="1" x14ac:dyDescent="0.3">
      <c r="B22" s="22" t="s">
        <v>234</v>
      </c>
      <c r="C22" s="22" t="s">
        <v>396</v>
      </c>
      <c r="E22" s="29">
        <f>E$9</f>
        <v>44835</v>
      </c>
      <c r="F22" s="30">
        <f t="shared" ref="F22:P22" si="4">EDATE(E22,1)</f>
        <v>44866</v>
      </c>
      <c r="G22" s="30">
        <f t="shared" si="4"/>
        <v>44896</v>
      </c>
      <c r="H22" s="30">
        <f t="shared" si="4"/>
        <v>44927</v>
      </c>
      <c r="I22" s="30">
        <f t="shared" si="4"/>
        <v>44958</v>
      </c>
      <c r="J22" s="30">
        <f t="shared" si="4"/>
        <v>44986</v>
      </c>
      <c r="K22" s="30">
        <f t="shared" si="4"/>
        <v>45017</v>
      </c>
      <c r="L22" s="30">
        <f t="shared" si="4"/>
        <v>45047</v>
      </c>
      <c r="M22" s="30">
        <f t="shared" si="4"/>
        <v>45078</v>
      </c>
      <c r="N22" s="30">
        <f t="shared" si="4"/>
        <v>45108</v>
      </c>
      <c r="O22" s="30">
        <f t="shared" si="4"/>
        <v>45139</v>
      </c>
      <c r="P22" s="30">
        <f t="shared" si="4"/>
        <v>45170</v>
      </c>
      <c r="Q22" s="69" t="s">
        <v>227</v>
      </c>
    </row>
    <row r="23" spans="1:17" ht="19.5" customHeight="1" x14ac:dyDescent="0.25">
      <c r="B23" s="357" t="s">
        <v>132</v>
      </c>
      <c r="C23" s="342"/>
      <c r="D23" s="342"/>
      <c r="E23" s="316">
        <v>859</v>
      </c>
      <c r="F23" s="207">
        <v>725</v>
      </c>
      <c r="G23" s="207">
        <v>630</v>
      </c>
      <c r="H23" s="207">
        <v>778</v>
      </c>
      <c r="I23" s="207">
        <v>748</v>
      </c>
      <c r="J23" s="207"/>
      <c r="K23" s="207"/>
      <c r="L23" s="207"/>
      <c r="M23" s="207"/>
      <c r="N23" s="207"/>
      <c r="O23" s="207"/>
      <c r="P23" s="317"/>
      <c r="Q23" s="186">
        <f>SUM(E23:P23)</f>
        <v>3740</v>
      </c>
    </row>
    <row r="24" spans="1:17" ht="19.5" customHeight="1" x14ac:dyDescent="0.25">
      <c r="B24" s="355" t="s">
        <v>133</v>
      </c>
      <c r="C24" s="337"/>
      <c r="D24" s="337"/>
      <c r="E24" s="169">
        <v>117</v>
      </c>
      <c r="F24" s="170">
        <v>108</v>
      </c>
      <c r="G24" s="170">
        <v>93</v>
      </c>
      <c r="H24" s="170">
        <v>110</v>
      </c>
      <c r="I24" s="170">
        <v>160</v>
      </c>
      <c r="J24" s="170"/>
      <c r="K24" s="170"/>
      <c r="L24" s="170"/>
      <c r="M24" s="170"/>
      <c r="N24" s="170"/>
      <c r="O24" s="170"/>
      <c r="P24" s="318"/>
      <c r="Q24" s="190">
        <f t="shared" ref="Q24:Q33" si="5">SUM(E24:P24)</f>
        <v>588</v>
      </c>
    </row>
    <row r="25" spans="1:17" ht="19.5" customHeight="1" x14ac:dyDescent="0.25">
      <c r="B25" s="355" t="s">
        <v>140</v>
      </c>
      <c r="C25" s="337"/>
      <c r="D25" s="337"/>
      <c r="E25" s="319">
        <v>194</v>
      </c>
      <c r="F25" s="320">
        <v>162</v>
      </c>
      <c r="G25" s="320">
        <v>121</v>
      </c>
      <c r="H25" s="320">
        <v>125</v>
      </c>
      <c r="I25" s="320">
        <v>143</v>
      </c>
      <c r="J25" s="320"/>
      <c r="K25" s="320"/>
      <c r="L25" s="320"/>
      <c r="M25" s="320"/>
      <c r="N25" s="320"/>
      <c r="O25" s="320"/>
      <c r="P25" s="321"/>
      <c r="Q25" s="190">
        <f t="shared" si="5"/>
        <v>745</v>
      </c>
    </row>
    <row r="26" spans="1:17" ht="19.5" customHeight="1" x14ac:dyDescent="0.25">
      <c r="B26" s="355" t="s">
        <v>137</v>
      </c>
      <c r="C26" s="337"/>
      <c r="D26" s="337"/>
      <c r="E26" s="169">
        <v>274</v>
      </c>
      <c r="F26" s="170">
        <v>289</v>
      </c>
      <c r="G26" s="170">
        <v>186</v>
      </c>
      <c r="H26" s="170">
        <v>289</v>
      </c>
      <c r="I26" s="170">
        <v>183</v>
      </c>
      <c r="J26" s="170"/>
      <c r="K26" s="170"/>
      <c r="L26" s="170"/>
      <c r="M26" s="170"/>
      <c r="N26" s="170"/>
      <c r="O26" s="170"/>
      <c r="P26" s="318"/>
      <c r="Q26" s="190">
        <f t="shared" si="5"/>
        <v>1221</v>
      </c>
    </row>
    <row r="27" spans="1:17" ht="19.5" customHeight="1" x14ac:dyDescent="0.25">
      <c r="B27" s="355" t="s">
        <v>134</v>
      </c>
      <c r="C27" s="337"/>
      <c r="D27" s="337"/>
      <c r="E27" s="319">
        <v>113</v>
      </c>
      <c r="F27" s="320">
        <v>109</v>
      </c>
      <c r="G27" s="320">
        <v>91</v>
      </c>
      <c r="H27" s="320">
        <v>129</v>
      </c>
      <c r="I27" s="320">
        <v>120</v>
      </c>
      <c r="J27" s="320"/>
      <c r="K27" s="320"/>
      <c r="L27" s="320"/>
      <c r="M27" s="320"/>
      <c r="N27" s="320"/>
      <c r="O27" s="320"/>
      <c r="P27" s="321"/>
      <c r="Q27" s="190">
        <f t="shared" si="5"/>
        <v>562</v>
      </c>
    </row>
    <row r="28" spans="1:17" ht="19.5" customHeight="1" x14ac:dyDescent="0.25">
      <c r="B28" s="355" t="s">
        <v>135</v>
      </c>
      <c r="C28" s="337"/>
      <c r="D28" s="337"/>
      <c r="E28" s="169">
        <v>384</v>
      </c>
      <c r="F28" s="170">
        <v>381</v>
      </c>
      <c r="G28" s="170">
        <v>382</v>
      </c>
      <c r="H28" s="170">
        <v>369</v>
      </c>
      <c r="I28" s="170">
        <v>393</v>
      </c>
      <c r="J28" s="170"/>
      <c r="K28" s="170"/>
      <c r="L28" s="170"/>
      <c r="M28" s="170"/>
      <c r="N28" s="170"/>
      <c r="O28" s="170"/>
      <c r="P28" s="318"/>
      <c r="Q28" s="190">
        <f t="shared" si="5"/>
        <v>1909</v>
      </c>
    </row>
    <row r="29" spans="1:17" ht="19.5" customHeight="1" x14ac:dyDescent="0.25">
      <c r="B29" s="355" t="s">
        <v>136</v>
      </c>
      <c r="C29" s="337"/>
      <c r="D29" s="337"/>
      <c r="E29" s="319">
        <v>316</v>
      </c>
      <c r="F29" s="320">
        <v>259</v>
      </c>
      <c r="G29" s="320">
        <v>301</v>
      </c>
      <c r="H29" s="320">
        <v>305</v>
      </c>
      <c r="I29" s="320">
        <v>265</v>
      </c>
      <c r="J29" s="320"/>
      <c r="K29" s="320"/>
      <c r="L29" s="320"/>
      <c r="M29" s="320"/>
      <c r="N29" s="320"/>
      <c r="O29" s="320"/>
      <c r="P29" s="321"/>
      <c r="Q29" s="190">
        <f t="shared" si="5"/>
        <v>1446</v>
      </c>
    </row>
    <row r="30" spans="1:17" ht="19.5" customHeight="1" x14ac:dyDescent="0.25">
      <c r="B30" s="355" t="s">
        <v>232</v>
      </c>
      <c r="C30" s="337"/>
      <c r="D30" s="337"/>
      <c r="E30" s="169">
        <v>486</v>
      </c>
      <c r="F30" s="170">
        <v>581</v>
      </c>
      <c r="G30" s="170">
        <v>559</v>
      </c>
      <c r="H30" s="170">
        <v>555</v>
      </c>
      <c r="I30" s="170">
        <v>548</v>
      </c>
      <c r="J30" s="170"/>
      <c r="K30" s="170"/>
      <c r="L30" s="170"/>
      <c r="M30" s="170"/>
      <c r="N30" s="170"/>
      <c r="O30" s="170"/>
      <c r="P30" s="318"/>
      <c r="Q30" s="190">
        <f t="shared" si="5"/>
        <v>2729</v>
      </c>
    </row>
    <row r="31" spans="1:17" ht="19.5" customHeight="1" thickBot="1" x14ac:dyDescent="0.3">
      <c r="B31" s="355" t="s">
        <v>139</v>
      </c>
      <c r="C31" s="337"/>
      <c r="D31" s="337"/>
      <c r="E31" s="322">
        <v>76</v>
      </c>
      <c r="F31" s="323">
        <v>72</v>
      </c>
      <c r="G31" s="323">
        <v>63</v>
      </c>
      <c r="H31" s="323">
        <v>71</v>
      </c>
      <c r="I31" s="323">
        <v>61</v>
      </c>
      <c r="J31" s="323"/>
      <c r="K31" s="323"/>
      <c r="L31" s="323"/>
      <c r="M31" s="323"/>
      <c r="N31" s="323"/>
      <c r="O31" s="323"/>
      <c r="P31" s="324"/>
      <c r="Q31" s="190">
        <f t="shared" si="5"/>
        <v>343</v>
      </c>
    </row>
    <row r="32" spans="1:17" ht="19.5" hidden="1" customHeight="1" thickBot="1" x14ac:dyDescent="0.3">
      <c r="B32" s="356" t="s">
        <v>138</v>
      </c>
      <c r="C32" s="344"/>
      <c r="D32" s="345"/>
      <c r="E32" s="313"/>
      <c r="F32" s="314"/>
      <c r="G32" s="314"/>
      <c r="H32" s="314"/>
      <c r="I32" s="314"/>
      <c r="J32" s="314"/>
      <c r="K32" s="314"/>
      <c r="L32" s="314"/>
      <c r="M32" s="314"/>
      <c r="N32" s="314"/>
      <c r="O32" s="314"/>
      <c r="P32" s="315"/>
      <c r="Q32" s="194">
        <f t="shared" si="5"/>
        <v>0</v>
      </c>
    </row>
    <row r="33" spans="1:17" s="17" customFormat="1" ht="19.5" customHeight="1" thickTop="1" thickBot="1" x14ac:dyDescent="0.3">
      <c r="B33" s="358" t="str">
        <f>"TOTAL "&amp;C22&amp;" "</f>
        <v xml:space="preserve">TOTAL REOPENS </v>
      </c>
      <c r="C33" s="346"/>
      <c r="D33" s="347"/>
      <c r="E33" s="258">
        <f t="shared" ref="E33:P33" si="6">SUM(E23:E32)</f>
        <v>2819</v>
      </c>
      <c r="F33" s="259">
        <f t="shared" si="6"/>
        <v>2686</v>
      </c>
      <c r="G33" s="259">
        <f t="shared" si="6"/>
        <v>2426</v>
      </c>
      <c r="H33" s="259">
        <f t="shared" si="6"/>
        <v>2731</v>
      </c>
      <c r="I33" s="259">
        <f t="shared" si="6"/>
        <v>2621</v>
      </c>
      <c r="J33" s="259">
        <f t="shared" si="6"/>
        <v>0</v>
      </c>
      <c r="K33" s="259">
        <f t="shared" si="6"/>
        <v>0</v>
      </c>
      <c r="L33" s="259">
        <f t="shared" si="6"/>
        <v>0</v>
      </c>
      <c r="M33" s="259">
        <f t="shared" si="6"/>
        <v>0</v>
      </c>
      <c r="N33" s="259">
        <f t="shared" si="6"/>
        <v>0</v>
      </c>
      <c r="O33" s="259">
        <f t="shared" si="6"/>
        <v>0</v>
      </c>
      <c r="P33" s="312">
        <f t="shared" si="6"/>
        <v>0</v>
      </c>
      <c r="Q33" s="326">
        <f t="shared" si="5"/>
        <v>13283</v>
      </c>
    </row>
    <row r="34" spans="1:17" s="11" customFormat="1" ht="15.75" customHeight="1" thickBot="1" x14ac:dyDescent="0.3">
      <c r="A34" s="10"/>
      <c r="C34" s="12"/>
      <c r="D34" s="13"/>
      <c r="E34" s="14"/>
      <c r="F34" s="14"/>
      <c r="G34" s="14"/>
      <c r="H34" s="14"/>
      <c r="I34" s="14"/>
      <c r="J34" s="14"/>
      <c r="K34" s="14"/>
      <c r="L34" s="14"/>
      <c r="M34" s="14"/>
      <c r="N34" s="14"/>
      <c r="O34" s="14"/>
      <c r="P34" s="14"/>
      <c r="Q34" s="24"/>
    </row>
    <row r="35" spans="1:17" ht="19.5" customHeight="1" thickBot="1" x14ac:dyDescent="0.3">
      <c r="B35" s="22" t="s">
        <v>233</v>
      </c>
      <c r="C35" s="22" t="s">
        <v>230</v>
      </c>
      <c r="E35" s="29">
        <f>E$9</f>
        <v>44835</v>
      </c>
      <c r="F35" s="30">
        <f t="shared" ref="F35:P35" si="7">EDATE(E35,1)</f>
        <v>44866</v>
      </c>
      <c r="G35" s="30">
        <f t="shared" si="7"/>
        <v>44896</v>
      </c>
      <c r="H35" s="30">
        <f t="shared" si="7"/>
        <v>44927</v>
      </c>
      <c r="I35" s="30">
        <f t="shared" si="7"/>
        <v>44958</v>
      </c>
      <c r="J35" s="30">
        <f t="shared" si="7"/>
        <v>44986</v>
      </c>
      <c r="K35" s="30">
        <f t="shared" si="7"/>
        <v>45017</v>
      </c>
      <c r="L35" s="30">
        <f t="shared" si="7"/>
        <v>45047</v>
      </c>
      <c r="M35" s="30">
        <f t="shared" si="7"/>
        <v>45078</v>
      </c>
      <c r="N35" s="30">
        <f t="shared" si="7"/>
        <v>45108</v>
      </c>
      <c r="O35" s="30">
        <f t="shared" si="7"/>
        <v>45139</v>
      </c>
      <c r="P35" s="30">
        <f t="shared" si="7"/>
        <v>45170</v>
      </c>
      <c r="Q35" s="69" t="s">
        <v>227</v>
      </c>
    </row>
    <row r="36" spans="1:17" ht="19.5" customHeight="1" x14ac:dyDescent="0.25">
      <c r="B36" s="357" t="s">
        <v>132</v>
      </c>
      <c r="C36" s="342"/>
      <c r="D36" s="342"/>
      <c r="E36" s="316">
        <v>12</v>
      </c>
      <c r="F36" s="207">
        <v>31</v>
      </c>
      <c r="G36" s="207">
        <v>34</v>
      </c>
      <c r="H36" s="207">
        <v>10</v>
      </c>
      <c r="I36" s="207">
        <v>15</v>
      </c>
      <c r="J36" s="207"/>
      <c r="K36" s="207"/>
      <c r="L36" s="207"/>
      <c r="M36" s="207"/>
      <c r="N36" s="207"/>
      <c r="O36" s="207"/>
      <c r="P36" s="317"/>
      <c r="Q36" s="186">
        <f>SUM(E36:P36)</f>
        <v>102</v>
      </c>
    </row>
    <row r="37" spans="1:17" ht="19.5" customHeight="1" x14ac:dyDescent="0.25">
      <c r="B37" s="355" t="s">
        <v>133</v>
      </c>
      <c r="C37" s="337"/>
      <c r="D37" s="337"/>
      <c r="E37" s="169">
        <v>1</v>
      </c>
      <c r="F37" s="170">
        <v>4</v>
      </c>
      <c r="G37" s="170">
        <v>2</v>
      </c>
      <c r="H37" s="170">
        <v>0</v>
      </c>
      <c r="I37" s="170">
        <v>1</v>
      </c>
      <c r="J37" s="170"/>
      <c r="K37" s="170"/>
      <c r="L37" s="170"/>
      <c r="M37" s="170"/>
      <c r="N37" s="170"/>
      <c r="O37" s="170"/>
      <c r="P37" s="318"/>
      <c r="Q37" s="190">
        <f t="shared" ref="Q37:Q46" si="8">SUM(E37:P37)</f>
        <v>8</v>
      </c>
    </row>
    <row r="38" spans="1:17" ht="19.5" customHeight="1" x14ac:dyDescent="0.25">
      <c r="B38" s="355" t="s">
        <v>140</v>
      </c>
      <c r="C38" s="337"/>
      <c r="D38" s="337"/>
      <c r="E38" s="319">
        <v>0</v>
      </c>
      <c r="F38" s="320">
        <v>0</v>
      </c>
      <c r="G38" s="320">
        <v>0</v>
      </c>
      <c r="H38" s="320">
        <v>0</v>
      </c>
      <c r="I38" s="320">
        <v>0</v>
      </c>
      <c r="J38" s="320"/>
      <c r="K38" s="320"/>
      <c r="L38" s="320"/>
      <c r="M38" s="320"/>
      <c r="N38" s="320"/>
      <c r="O38" s="320"/>
      <c r="P38" s="321"/>
      <c r="Q38" s="190">
        <f t="shared" si="8"/>
        <v>0</v>
      </c>
    </row>
    <row r="39" spans="1:17" ht="19.5" customHeight="1" x14ac:dyDescent="0.25">
      <c r="B39" s="355" t="s">
        <v>137</v>
      </c>
      <c r="C39" s="337"/>
      <c r="D39" s="337"/>
      <c r="E39" s="169">
        <v>6</v>
      </c>
      <c r="F39" s="170">
        <v>8</v>
      </c>
      <c r="G39" s="170">
        <v>8</v>
      </c>
      <c r="H39" s="170">
        <v>13</v>
      </c>
      <c r="I39" s="170">
        <v>10</v>
      </c>
      <c r="J39" s="170"/>
      <c r="K39" s="170"/>
      <c r="L39" s="170"/>
      <c r="M39" s="170"/>
      <c r="N39" s="170"/>
      <c r="O39" s="170"/>
      <c r="P39" s="318"/>
      <c r="Q39" s="190">
        <f t="shared" si="8"/>
        <v>45</v>
      </c>
    </row>
    <row r="40" spans="1:17" ht="19.5" customHeight="1" x14ac:dyDescent="0.25">
      <c r="B40" s="355" t="s">
        <v>134</v>
      </c>
      <c r="C40" s="337"/>
      <c r="D40" s="337"/>
      <c r="E40" s="319">
        <v>6</v>
      </c>
      <c r="F40" s="320">
        <v>2</v>
      </c>
      <c r="G40" s="320">
        <v>8</v>
      </c>
      <c r="H40" s="320">
        <v>3</v>
      </c>
      <c r="I40" s="320">
        <v>8</v>
      </c>
      <c r="J40" s="320"/>
      <c r="K40" s="320"/>
      <c r="L40" s="320"/>
      <c r="M40" s="320"/>
      <c r="N40" s="320"/>
      <c r="O40" s="320"/>
      <c r="P40" s="321"/>
      <c r="Q40" s="190">
        <f t="shared" si="8"/>
        <v>27</v>
      </c>
    </row>
    <row r="41" spans="1:17" ht="19.5" customHeight="1" x14ac:dyDescent="0.25">
      <c r="B41" s="355" t="s">
        <v>135</v>
      </c>
      <c r="C41" s="337"/>
      <c r="D41" s="337"/>
      <c r="E41" s="169">
        <v>0</v>
      </c>
      <c r="F41" s="170">
        <v>1</v>
      </c>
      <c r="G41" s="170">
        <v>1</v>
      </c>
      <c r="H41" s="170">
        <v>2</v>
      </c>
      <c r="I41" s="170">
        <v>2</v>
      </c>
      <c r="J41" s="170"/>
      <c r="K41" s="170"/>
      <c r="L41" s="170"/>
      <c r="M41" s="170"/>
      <c r="N41" s="170"/>
      <c r="O41" s="170"/>
      <c r="P41" s="318"/>
      <c r="Q41" s="190">
        <f t="shared" si="8"/>
        <v>6</v>
      </c>
    </row>
    <row r="42" spans="1:17" ht="19.5" customHeight="1" x14ac:dyDescent="0.25">
      <c r="B42" s="355" t="s">
        <v>136</v>
      </c>
      <c r="C42" s="337"/>
      <c r="D42" s="337"/>
      <c r="E42" s="319">
        <v>0</v>
      </c>
      <c r="F42" s="320">
        <v>1</v>
      </c>
      <c r="G42" s="320">
        <v>2</v>
      </c>
      <c r="H42" s="320">
        <v>0</v>
      </c>
      <c r="I42" s="320">
        <v>0</v>
      </c>
      <c r="J42" s="320"/>
      <c r="K42" s="320"/>
      <c r="L42" s="320"/>
      <c r="M42" s="320"/>
      <c r="N42" s="320"/>
      <c r="O42" s="320"/>
      <c r="P42" s="321"/>
      <c r="Q42" s="190">
        <f t="shared" si="8"/>
        <v>3</v>
      </c>
    </row>
    <row r="43" spans="1:17" ht="19.5" customHeight="1" x14ac:dyDescent="0.25">
      <c r="B43" s="355" t="s">
        <v>232</v>
      </c>
      <c r="C43" s="337"/>
      <c r="D43" s="337"/>
      <c r="E43" s="169">
        <v>5</v>
      </c>
      <c r="F43" s="170">
        <v>0</v>
      </c>
      <c r="G43" s="170">
        <v>5</v>
      </c>
      <c r="H43" s="170">
        <v>3</v>
      </c>
      <c r="I43" s="170">
        <v>2</v>
      </c>
      <c r="J43" s="170"/>
      <c r="K43" s="170"/>
      <c r="L43" s="170"/>
      <c r="M43" s="170"/>
      <c r="N43" s="170"/>
      <c r="O43" s="170"/>
      <c r="P43" s="318"/>
      <c r="Q43" s="190">
        <f t="shared" si="8"/>
        <v>15</v>
      </c>
    </row>
    <row r="44" spans="1:17" ht="19.5" customHeight="1" x14ac:dyDescent="0.25">
      <c r="B44" s="355" t="s">
        <v>139</v>
      </c>
      <c r="C44" s="337"/>
      <c r="D44" s="337"/>
      <c r="E44" s="319">
        <v>0</v>
      </c>
      <c r="F44" s="320">
        <v>1</v>
      </c>
      <c r="G44" s="320">
        <v>1</v>
      </c>
      <c r="H44" s="320">
        <v>3</v>
      </c>
      <c r="I44" s="320">
        <v>2</v>
      </c>
      <c r="J44" s="320"/>
      <c r="K44" s="320"/>
      <c r="L44" s="320"/>
      <c r="M44" s="320"/>
      <c r="N44" s="320"/>
      <c r="O44" s="320"/>
      <c r="P44" s="321"/>
      <c r="Q44" s="190">
        <f t="shared" si="8"/>
        <v>7</v>
      </c>
    </row>
    <row r="45" spans="1:17" ht="19.5" customHeight="1" thickBot="1" x14ac:dyDescent="0.3">
      <c r="B45" s="356" t="s">
        <v>138</v>
      </c>
      <c r="C45" s="344"/>
      <c r="D45" s="345"/>
      <c r="E45" s="169">
        <v>0</v>
      </c>
      <c r="F45" s="170">
        <v>0</v>
      </c>
      <c r="G45" s="170">
        <v>0</v>
      </c>
      <c r="H45" s="170">
        <v>0</v>
      </c>
      <c r="I45" s="170">
        <v>0</v>
      </c>
      <c r="J45" s="170"/>
      <c r="K45" s="170"/>
      <c r="L45" s="170"/>
      <c r="M45" s="170"/>
      <c r="N45" s="170"/>
      <c r="O45" s="170"/>
      <c r="P45" s="318"/>
      <c r="Q45" s="194">
        <f t="shared" si="8"/>
        <v>0</v>
      </c>
    </row>
    <row r="46" spans="1:17" s="17" customFormat="1" ht="19.5" customHeight="1" thickTop="1" thickBot="1" x14ac:dyDescent="0.3">
      <c r="B46" s="358" t="str">
        <f>"TOTAL "&amp;C35&amp;" ="</f>
        <v>TOTAL NOAs =</v>
      </c>
      <c r="C46" s="346"/>
      <c r="D46" s="347"/>
      <c r="E46" s="258">
        <f t="shared" ref="E46:P46" si="9">SUM(E36:E45)</f>
        <v>30</v>
      </c>
      <c r="F46" s="259">
        <f t="shared" si="9"/>
        <v>48</v>
      </c>
      <c r="G46" s="259">
        <f t="shared" si="9"/>
        <v>61</v>
      </c>
      <c r="H46" s="259">
        <f t="shared" si="9"/>
        <v>34</v>
      </c>
      <c r="I46" s="259">
        <f t="shared" si="9"/>
        <v>40</v>
      </c>
      <c r="J46" s="259">
        <f t="shared" si="9"/>
        <v>0</v>
      </c>
      <c r="K46" s="259">
        <f t="shared" si="9"/>
        <v>0</v>
      </c>
      <c r="L46" s="259">
        <f t="shared" si="9"/>
        <v>0</v>
      </c>
      <c r="M46" s="259">
        <f t="shared" si="9"/>
        <v>0</v>
      </c>
      <c r="N46" s="259">
        <f t="shared" si="9"/>
        <v>0</v>
      </c>
      <c r="O46" s="259">
        <f t="shared" si="9"/>
        <v>0</v>
      </c>
      <c r="P46" s="312">
        <f t="shared" si="9"/>
        <v>0</v>
      </c>
      <c r="Q46" s="326">
        <f t="shared" si="8"/>
        <v>213</v>
      </c>
    </row>
    <row r="47" spans="1:17" ht="15.75" customHeight="1" x14ac:dyDescent="0.25">
      <c r="B47" s="7"/>
      <c r="C47" s="15"/>
      <c r="E47" s="16"/>
      <c r="F47" s="16"/>
      <c r="G47" s="16"/>
      <c r="H47" s="16"/>
      <c r="I47" s="16"/>
      <c r="J47" s="16"/>
      <c r="K47" s="16"/>
      <c r="L47" s="16"/>
      <c r="M47" s="16"/>
      <c r="N47" s="16"/>
      <c r="O47" s="16"/>
      <c r="P47" s="16"/>
      <c r="Q47" s="25"/>
    </row>
    <row r="48" spans="1:17" ht="16.2" x14ac:dyDescent="0.25">
      <c r="A48" s="21"/>
      <c r="N48" s="121"/>
      <c r="O48" s="121"/>
      <c r="P48" s="121"/>
    </row>
  </sheetData>
  <sheetProtection algorithmName="SHA-512" hashValue="CAosCJSHEQUClvASqlgTcpu5SJIAnvk1NmQOVJBjdaN0UeEaGU91pLMDMoyMKOp5fFxrLHNxjaY3+aitfJP5Fg==" saltValue="4SXL4C8R6+M0xONUILr7SQ==" spinCount="100000" sheet="1" objects="1" scenarios="1" formatColumns="0" formatRows="0"/>
  <mergeCells count="43">
    <mergeCell ref="A1:F1"/>
    <mergeCell ref="A2:D2"/>
    <mergeCell ref="B14:D14"/>
    <mergeCell ref="B23:D23"/>
    <mergeCell ref="O4:Q5"/>
    <mergeCell ref="B19:D19"/>
    <mergeCell ref="B20:D20"/>
    <mergeCell ref="D4:E4"/>
    <mergeCell ref="H4:I4"/>
    <mergeCell ref="D5:E5"/>
    <mergeCell ref="D6:E6"/>
    <mergeCell ref="B10:D10"/>
    <mergeCell ref="B16:D16"/>
    <mergeCell ref="B12:D12"/>
    <mergeCell ref="B13:D13"/>
    <mergeCell ref="O7:Q7"/>
    <mergeCell ref="B15:D15"/>
    <mergeCell ref="B11:D11"/>
    <mergeCell ref="O6:Q6"/>
    <mergeCell ref="J7:N7"/>
    <mergeCell ref="B24:D24"/>
    <mergeCell ref="B25:D25"/>
    <mergeCell ref="B26:D26"/>
    <mergeCell ref="B46:D46"/>
    <mergeCell ref="B17:D17"/>
    <mergeCell ref="B18:D18"/>
    <mergeCell ref="B28:D28"/>
    <mergeCell ref="B29:D29"/>
    <mergeCell ref="B30:D30"/>
    <mergeCell ref="B44:D44"/>
    <mergeCell ref="B45:D45"/>
    <mergeCell ref="B33:D33"/>
    <mergeCell ref="B39:D39"/>
    <mergeCell ref="B40:D40"/>
    <mergeCell ref="B41:D41"/>
    <mergeCell ref="B42:D42"/>
    <mergeCell ref="B27:D27"/>
    <mergeCell ref="B31:D31"/>
    <mergeCell ref="B43:D43"/>
    <mergeCell ref="B32:D32"/>
    <mergeCell ref="B36:D36"/>
    <mergeCell ref="B37:D37"/>
    <mergeCell ref="B38:D38"/>
  </mergeCells>
  <dataValidations count="3">
    <dataValidation type="decimal" allowBlank="1" showInputMessage="1" showErrorMessage="1" sqref="E10:P19 E32:P32">
      <formula1>-400000000</formula1>
      <formula2>400000000</formula2>
    </dataValidation>
    <dataValidation type="whole" operator="greaterThanOrEqual" allowBlank="1" showInputMessage="1" showErrorMessage="1" sqref="O7:Q7">
      <formula1>0</formula1>
    </dataValidation>
    <dataValidation type="whole" allowBlank="1" showInputMessage="1" showErrorMessage="1" sqref="E23:P31 E36:P45">
      <formula1>0</formula1>
      <formula2>400000000</formula2>
    </dataValidation>
  </dataValidations>
  <printOptions horizontalCentered="1"/>
  <pageMargins left="0" right="0" top="0" bottom="0" header="0" footer="0"/>
  <pageSetup scale="63" fitToWidth="0" fitToHeight="0" orientation="landscape" r:id="rId1"/>
  <headerFooter>
    <oddFooter>&amp;L&amp;"Franklin Gothic Demi,Regular"&amp;8&amp;K03+000&amp;F&amp;C&amp;"Franklin Gothic Demi,Regular"&amp;8&amp;K03+000Printed: &amp;D &amp;T&amp;R&amp;"+,Regular"&amp;8&amp;K03+000Page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79"/>
  <sheetViews>
    <sheetView topLeftCell="A49" zoomScale="90" zoomScaleNormal="90" zoomScaleSheetLayoutView="100" zoomScalePageLayoutView="75" workbookViewId="0">
      <selection activeCell="O64" sqref="O64:O66"/>
    </sheetView>
  </sheetViews>
  <sheetFormatPr defaultColWidth="9.109375" defaultRowHeight="15" x14ac:dyDescent="0.25"/>
  <cols>
    <col min="1" max="1" width="5" style="5" customWidth="1"/>
    <col min="2" max="2" width="4.6640625" style="5" customWidth="1"/>
    <col min="3" max="3" width="9.6640625" style="6" customWidth="1"/>
    <col min="4" max="4" width="21.5546875" style="5" bestFit="1" customWidth="1"/>
    <col min="5" max="6" width="11.5546875" style="5" customWidth="1"/>
    <col min="7" max="10" width="12.109375" style="5" customWidth="1"/>
    <col min="11" max="11" width="11.5546875" style="5" customWidth="1"/>
    <col min="12" max="12" width="18.6640625" style="5" customWidth="1"/>
    <col min="13" max="13" width="27.6640625" style="5" customWidth="1"/>
    <col min="14" max="14" width="18.6640625" style="5" customWidth="1"/>
    <col min="15" max="15" width="25.109375" style="5" customWidth="1"/>
    <col min="16" max="19" width="18.6640625" style="5" customWidth="1"/>
    <col min="20" max="16384" width="9.109375" style="5"/>
  </cols>
  <sheetData>
    <row r="1" spans="1:19" ht="24" customHeight="1" x14ac:dyDescent="0.25">
      <c r="A1" s="416" t="s">
        <v>247</v>
      </c>
      <c r="B1" s="416"/>
      <c r="C1" s="416"/>
      <c r="D1" s="416"/>
      <c r="E1" s="416"/>
      <c r="F1" s="416"/>
    </row>
    <row r="2" spans="1:19" ht="24" customHeight="1" x14ac:dyDescent="0.25">
      <c r="A2" s="416" t="str">
        <f>'Subcases Monthly'!A2</f>
        <v>County Fiscal Year 2022-2023</v>
      </c>
      <c r="B2" s="416"/>
      <c r="C2" s="416"/>
      <c r="D2" s="416"/>
    </row>
    <row r="3" spans="1:19" ht="24" customHeight="1" x14ac:dyDescent="0.25">
      <c r="N3" s="1"/>
      <c r="O3" s="1"/>
    </row>
    <row r="4" spans="1:19" ht="21" customHeight="1" x14ac:dyDescent="0.25">
      <c r="A4" s="7"/>
      <c r="C4" s="133" t="s">
        <v>2</v>
      </c>
      <c r="D4" s="365" t="str">
        <f>IF('Subcases Monthly'!D4="","",'Subcases Monthly'!D4)</f>
        <v>Brevard</v>
      </c>
      <c r="E4" s="365"/>
      <c r="F4" s="8"/>
      <c r="G4" s="133" t="s">
        <v>306</v>
      </c>
      <c r="H4" s="418" t="s">
        <v>398</v>
      </c>
      <c r="I4" s="418"/>
      <c r="K4" s="133" t="s">
        <v>3</v>
      </c>
      <c r="L4" s="197">
        <v>1</v>
      </c>
      <c r="N4" s="1"/>
      <c r="O4" s="1"/>
      <c r="R4" s="417" t="s">
        <v>433</v>
      </c>
      <c r="S4" s="417"/>
    </row>
    <row r="5" spans="1:19" ht="21" customHeight="1" x14ac:dyDescent="0.35">
      <c r="A5" s="7"/>
      <c r="C5" s="133" t="s">
        <v>73</v>
      </c>
      <c r="D5" s="419" t="str">
        <f>IF('Subcases Monthly'!D5="","",'Subcases Monthly'!D5)</f>
        <v>Andrea Butler</v>
      </c>
      <c r="E5" s="419"/>
      <c r="F5" s="8"/>
      <c r="N5" s="9"/>
      <c r="R5" s="417"/>
      <c r="S5" s="417"/>
    </row>
    <row r="6" spans="1:19" ht="21" customHeight="1" x14ac:dyDescent="0.25">
      <c r="A6" s="7"/>
      <c r="C6" s="133" t="s">
        <v>84</v>
      </c>
      <c r="D6" s="365" t="str">
        <f>IF('Subcases Monthly'!D6="","",'Subcases Monthly'!D6)</f>
        <v>andrea.butler@brevardclerk.us</v>
      </c>
      <c r="E6" s="365"/>
      <c r="F6" s="8"/>
      <c r="G6" s="70"/>
      <c r="H6" s="70"/>
      <c r="I6" s="70"/>
      <c r="L6" s="1"/>
      <c r="M6" s="1"/>
      <c r="N6" s="1"/>
      <c r="O6" s="1"/>
      <c r="P6" s="1"/>
      <c r="Q6" s="1"/>
    </row>
    <row r="7" spans="1:19" ht="21" customHeight="1" x14ac:dyDescent="0.25">
      <c r="A7" s="7"/>
      <c r="L7" s="1"/>
      <c r="M7" s="1"/>
      <c r="N7" s="1"/>
      <c r="O7" s="1"/>
    </row>
    <row r="8" spans="1:19" ht="19.5" customHeight="1" thickBot="1" x14ac:dyDescent="0.3">
      <c r="A8" s="411" t="s">
        <v>248</v>
      </c>
      <c r="B8" s="411"/>
      <c r="C8" s="411"/>
      <c r="D8" s="411"/>
      <c r="E8" s="23" t="s">
        <v>249</v>
      </c>
      <c r="L8" s="22" t="s">
        <v>257</v>
      </c>
    </row>
    <row r="9" spans="1:19" ht="27" customHeight="1" thickBot="1" x14ac:dyDescent="0.3">
      <c r="A9" s="22"/>
      <c r="B9" s="22"/>
      <c r="C9" s="22"/>
      <c r="D9" s="22"/>
      <c r="E9" s="412" t="s">
        <v>236</v>
      </c>
      <c r="F9" s="414" t="s">
        <v>251</v>
      </c>
      <c r="G9" s="201" t="str">
        <f>TEXT(DATE(LEFT(RIGHT($A$2,9),4),10,1),"m/d/yy")&amp;" - "&amp;TEXT(DATE(LEFT(RIGHT($A$2,9),4),12,31),"m/d/yy")</f>
        <v>10/1/22 - 12/31/22</v>
      </c>
      <c r="H9" s="202" t="str">
        <f>TEXT(DATE(RIGHT($A$2,4),1,1),"m/d/yy")&amp;" - "&amp;TEXT(DATE(RIGHT($A$2,4),3,31),"m/d/yy")</f>
        <v>1/1/23 - 3/31/23</v>
      </c>
      <c r="I9" s="202" t="str">
        <f>TEXT(DATE(RIGHT($A$2,4),4,1),"m/d/yy")&amp;" - "&amp;TEXT(DATE(RIGHT($A$2,4),6,30),"m/d/yy")</f>
        <v>4/1/23 - 6/30/23</v>
      </c>
      <c r="J9" s="203" t="str">
        <f>TEXT(DATE(RIGHT($A$2,4),7,1),"m/d/yy")&amp;" - "&amp;TEXT(DATE(RIGHT($A$2,4),9,30),"m/d/yy")</f>
        <v>7/1/23 - 9/30/23</v>
      </c>
      <c r="K9" s="409" t="s">
        <v>256</v>
      </c>
      <c r="L9" s="402" t="str">
        <f t="shared" ref="L9:M9" si="0">TEXT(DATE(LEFT(RIGHT($A$2,9),4),10,1),"m/d/yy")&amp;" - "&amp;TEXT(DATE(LEFT(RIGHT($A$2,9),4),12,31),"m/d/yy")</f>
        <v>10/1/22 - 12/31/22</v>
      </c>
      <c r="M9" s="403" t="str">
        <f t="shared" si="0"/>
        <v>10/1/22 - 12/31/22</v>
      </c>
      <c r="N9" s="402" t="str">
        <f t="shared" ref="N9:O9" si="1">TEXT(DATE(RIGHT($A$2,4),1,1),"m/d/yy")&amp;" - "&amp;TEXT(DATE(RIGHT($A$2,4),3,31),"m/d/yy")</f>
        <v>1/1/23 - 3/31/23</v>
      </c>
      <c r="O9" s="403" t="str">
        <f t="shared" si="1"/>
        <v>1/1/23 - 3/31/23</v>
      </c>
      <c r="P9" s="402" t="str">
        <f t="shared" ref="P9:Q9" si="2">TEXT(DATE(RIGHT($A$2,4),4,1),"m/d/yy")&amp;" - "&amp;TEXT(DATE(RIGHT($A$2,4),6,30),"m/d/yy")</f>
        <v>4/1/23 - 6/30/23</v>
      </c>
      <c r="Q9" s="404" t="str">
        <f t="shared" si="2"/>
        <v>4/1/23 - 6/30/23</v>
      </c>
      <c r="R9" s="405" t="str">
        <f t="shared" ref="R9:S9" si="3">TEXT(DATE(RIGHT($A$2,4),7,1),"m/d/yy")&amp;" - "&amp;TEXT(DATE(RIGHT($A$2,4),9,30),"m/d/yy")</f>
        <v>7/1/23 - 9/30/23</v>
      </c>
      <c r="S9" s="406" t="str">
        <f t="shared" si="3"/>
        <v>7/1/23 - 9/30/23</v>
      </c>
    </row>
    <row r="10" spans="1:19" ht="19.5" customHeight="1" thickBot="1" x14ac:dyDescent="0.3">
      <c r="B10" s="26"/>
      <c r="C10" s="407"/>
      <c r="D10" s="408"/>
      <c r="E10" s="413"/>
      <c r="F10" s="415"/>
      <c r="G10" s="204" t="s">
        <v>252</v>
      </c>
      <c r="H10" s="205" t="s">
        <v>253</v>
      </c>
      <c r="I10" s="205" t="s">
        <v>254</v>
      </c>
      <c r="J10" s="206" t="s">
        <v>255</v>
      </c>
      <c r="K10" s="410"/>
      <c r="L10" s="199" t="s">
        <v>237</v>
      </c>
      <c r="M10" s="200" t="s">
        <v>245</v>
      </c>
      <c r="N10" s="199" t="s">
        <v>237</v>
      </c>
      <c r="O10" s="200" t="s">
        <v>245</v>
      </c>
      <c r="P10" s="199" t="s">
        <v>237</v>
      </c>
      <c r="Q10" s="200" t="s">
        <v>245</v>
      </c>
      <c r="R10" s="199" t="s">
        <v>237</v>
      </c>
      <c r="S10" s="200" t="s">
        <v>245</v>
      </c>
    </row>
    <row r="11" spans="1:19" ht="19.5" customHeight="1" x14ac:dyDescent="0.25">
      <c r="B11" s="387" t="s">
        <v>419</v>
      </c>
      <c r="C11" s="388"/>
      <c r="D11" s="131" t="s">
        <v>244</v>
      </c>
      <c r="E11" s="393">
        <v>0.8</v>
      </c>
      <c r="F11" s="396" t="s">
        <v>258</v>
      </c>
      <c r="G11" s="91">
        <f>SUM('Outputs Monthly'!E10:G10)</f>
        <v>1741</v>
      </c>
      <c r="H11" s="92">
        <f>SUM('Outputs Monthly'!H10:J10)</f>
        <v>1254</v>
      </c>
      <c r="I11" s="92">
        <f>SUM('Outputs Monthly'!K10:M10)</f>
        <v>0</v>
      </c>
      <c r="J11" s="93">
        <f>SUM('Outputs Monthly'!N10:P10)</f>
        <v>0</v>
      </c>
      <c r="K11" s="94">
        <f>SUM(G11:J11)</f>
        <v>2995</v>
      </c>
      <c r="L11" s="399"/>
      <c r="M11" s="373"/>
      <c r="N11" s="370"/>
      <c r="O11" s="373"/>
      <c r="P11" s="370"/>
      <c r="Q11" s="376"/>
      <c r="R11" s="379"/>
      <c r="S11" s="382"/>
    </row>
    <row r="12" spans="1:19" ht="19.5" customHeight="1" thickBot="1" x14ac:dyDescent="0.3">
      <c r="B12" s="389"/>
      <c r="C12" s="390"/>
      <c r="D12" s="130" t="s">
        <v>250</v>
      </c>
      <c r="E12" s="394"/>
      <c r="F12" s="397"/>
      <c r="G12" s="95">
        <v>1682</v>
      </c>
      <c r="H12" s="96">
        <v>1175</v>
      </c>
      <c r="I12" s="96"/>
      <c r="J12" s="97"/>
      <c r="K12" s="98">
        <f>SUM(G12:J12)</f>
        <v>2857</v>
      </c>
      <c r="L12" s="400"/>
      <c r="M12" s="374"/>
      <c r="N12" s="371"/>
      <c r="O12" s="374"/>
      <c r="P12" s="371"/>
      <c r="Q12" s="377"/>
      <c r="R12" s="380"/>
      <c r="S12" s="383"/>
    </row>
    <row r="13" spans="1:19" ht="19.5" customHeight="1" thickTop="1" thickBot="1" x14ac:dyDescent="0.3">
      <c r="B13" s="391"/>
      <c r="C13" s="392"/>
      <c r="D13" s="36" t="s">
        <v>239</v>
      </c>
      <c r="E13" s="395"/>
      <c r="F13" s="398"/>
      <c r="G13" s="99">
        <f>IF(G11=0,1,IFERROR(ROUND(G12/G11,4),0))</f>
        <v>0.96609999999999996</v>
      </c>
      <c r="H13" s="100">
        <f t="shared" ref="H13:K13" si="4">IF(H11=0,1,IFERROR(ROUND(H12/H11,4),0))</f>
        <v>0.93700000000000006</v>
      </c>
      <c r="I13" s="100">
        <f t="shared" si="4"/>
        <v>1</v>
      </c>
      <c r="J13" s="101">
        <f t="shared" si="4"/>
        <v>1</v>
      </c>
      <c r="K13" s="102">
        <f t="shared" si="4"/>
        <v>0.95389999999999997</v>
      </c>
      <c r="L13" s="401"/>
      <c r="M13" s="375"/>
      <c r="N13" s="372"/>
      <c r="O13" s="375"/>
      <c r="P13" s="372"/>
      <c r="Q13" s="378"/>
      <c r="R13" s="381"/>
      <c r="S13" s="384"/>
    </row>
    <row r="14" spans="1:19" s="1" customFormat="1" ht="19.5" customHeight="1" x14ac:dyDescent="0.25">
      <c r="B14" s="387" t="s">
        <v>418</v>
      </c>
      <c r="C14" s="388"/>
      <c r="D14" s="131" t="s">
        <v>244</v>
      </c>
      <c r="E14" s="393">
        <v>0.8</v>
      </c>
      <c r="F14" s="396" t="s">
        <v>259</v>
      </c>
      <c r="G14" s="91">
        <f>SUM('Outputs Monthly'!E11:G11)</f>
        <v>1690</v>
      </c>
      <c r="H14" s="92">
        <f>SUM('Outputs Monthly'!H11:J11)</f>
        <v>1187</v>
      </c>
      <c r="I14" s="92">
        <f>SUM('Outputs Monthly'!K11:M11)</f>
        <v>0</v>
      </c>
      <c r="J14" s="93">
        <f>SUM('Outputs Monthly'!N11:P11)</f>
        <v>0</v>
      </c>
      <c r="K14" s="94">
        <f>SUM(G14:J14)</f>
        <v>2877</v>
      </c>
      <c r="L14" s="399"/>
      <c r="M14" s="373"/>
      <c r="N14" s="370"/>
      <c r="O14" s="373"/>
      <c r="P14" s="370"/>
      <c r="Q14" s="376"/>
      <c r="R14" s="379"/>
      <c r="S14" s="382"/>
    </row>
    <row r="15" spans="1:19" s="1" customFormat="1" ht="19.5" customHeight="1" thickBot="1" x14ac:dyDescent="0.3">
      <c r="B15" s="389"/>
      <c r="C15" s="390"/>
      <c r="D15" s="130" t="s">
        <v>262</v>
      </c>
      <c r="E15" s="394"/>
      <c r="F15" s="397"/>
      <c r="G15" s="95">
        <v>1653</v>
      </c>
      <c r="H15" s="96">
        <v>971</v>
      </c>
      <c r="I15" s="96"/>
      <c r="J15" s="97"/>
      <c r="K15" s="98">
        <f>SUM(G15:J15)</f>
        <v>2624</v>
      </c>
      <c r="L15" s="400"/>
      <c r="M15" s="374"/>
      <c r="N15" s="371"/>
      <c r="O15" s="374"/>
      <c r="P15" s="371"/>
      <c r="Q15" s="377"/>
      <c r="R15" s="380"/>
      <c r="S15" s="383"/>
    </row>
    <row r="16" spans="1:19" s="1" customFormat="1" ht="19.5" customHeight="1" thickTop="1" thickBot="1" x14ac:dyDescent="0.3">
      <c r="B16" s="391"/>
      <c r="C16" s="392"/>
      <c r="D16" s="36" t="s">
        <v>239</v>
      </c>
      <c r="E16" s="395"/>
      <c r="F16" s="398"/>
      <c r="G16" s="99">
        <f>IF(G14=0,1,IFERROR(ROUND(G15/G14,4),0))</f>
        <v>0.97809999999999997</v>
      </c>
      <c r="H16" s="100">
        <f t="shared" ref="H16" si="5">IF(H14=0,1,IFERROR(ROUND(H15/H14,4),0))</f>
        <v>0.81799999999999995</v>
      </c>
      <c r="I16" s="100">
        <f t="shared" ref="I16" si="6">IF(I14=0,1,IFERROR(ROUND(I15/I14,4),0))</f>
        <v>1</v>
      </c>
      <c r="J16" s="101">
        <f t="shared" ref="J16" si="7">IF(J14=0,1,IFERROR(ROUND(J15/J14,4),0))</f>
        <v>1</v>
      </c>
      <c r="K16" s="102">
        <f t="shared" ref="K16" si="8">IF(K14=0,1,IFERROR(ROUND(K15/K14,4),0))</f>
        <v>0.91210000000000002</v>
      </c>
      <c r="L16" s="401"/>
      <c r="M16" s="375"/>
      <c r="N16" s="372"/>
      <c r="O16" s="375"/>
      <c r="P16" s="372"/>
      <c r="Q16" s="378"/>
      <c r="R16" s="381"/>
      <c r="S16" s="384"/>
    </row>
    <row r="17" spans="2:19" s="1" customFormat="1" ht="19.5" customHeight="1" x14ac:dyDescent="0.25">
      <c r="B17" s="387" t="s">
        <v>420</v>
      </c>
      <c r="C17" s="388"/>
      <c r="D17" s="131" t="s">
        <v>244</v>
      </c>
      <c r="E17" s="393">
        <v>0.8</v>
      </c>
      <c r="F17" s="396" t="s">
        <v>258</v>
      </c>
      <c r="G17" s="91">
        <f>SUM('Outputs Monthly'!E12:G12)</f>
        <v>295</v>
      </c>
      <c r="H17" s="92">
        <f>SUM('Outputs Monthly'!H12:J12)</f>
        <v>193</v>
      </c>
      <c r="I17" s="92">
        <f>SUM('Outputs Monthly'!K12:M12)</f>
        <v>0</v>
      </c>
      <c r="J17" s="93">
        <f>SUM('Outputs Monthly'!N12:P12)</f>
        <v>0</v>
      </c>
      <c r="K17" s="94">
        <f>SUM(G17:J17)</f>
        <v>488</v>
      </c>
      <c r="L17" s="399" t="s">
        <v>240</v>
      </c>
      <c r="M17" s="373" t="s">
        <v>437</v>
      </c>
      <c r="N17" s="370" t="s">
        <v>238</v>
      </c>
      <c r="O17" s="373" t="s">
        <v>438</v>
      </c>
      <c r="P17" s="370"/>
      <c r="Q17" s="376"/>
      <c r="R17" s="379"/>
      <c r="S17" s="382"/>
    </row>
    <row r="18" spans="2:19" s="1" customFormat="1" ht="19.5" customHeight="1" thickBot="1" x14ac:dyDescent="0.3">
      <c r="B18" s="389"/>
      <c r="C18" s="390"/>
      <c r="D18" s="130" t="s">
        <v>250</v>
      </c>
      <c r="E18" s="394"/>
      <c r="F18" s="397"/>
      <c r="G18" s="95">
        <v>233</v>
      </c>
      <c r="H18" s="96">
        <v>138</v>
      </c>
      <c r="I18" s="96"/>
      <c r="J18" s="97"/>
      <c r="K18" s="98">
        <f>SUM(G18:J18)</f>
        <v>371</v>
      </c>
      <c r="L18" s="400"/>
      <c r="M18" s="374"/>
      <c r="N18" s="371"/>
      <c r="O18" s="374"/>
      <c r="P18" s="371"/>
      <c r="Q18" s="377"/>
      <c r="R18" s="380"/>
      <c r="S18" s="383"/>
    </row>
    <row r="19" spans="2:19" s="1" customFormat="1" ht="19.5" customHeight="1" thickTop="1" thickBot="1" x14ac:dyDescent="0.3">
      <c r="B19" s="391"/>
      <c r="C19" s="392"/>
      <c r="D19" s="36" t="s">
        <v>239</v>
      </c>
      <c r="E19" s="395"/>
      <c r="F19" s="398"/>
      <c r="G19" s="99">
        <f>IF(G17=0,1,IFERROR(ROUND(G18/G17,4),0))</f>
        <v>0.78979999999999995</v>
      </c>
      <c r="H19" s="100">
        <f t="shared" ref="H19" si="9">IF(H17=0,1,IFERROR(ROUND(H18/H17,4),0))</f>
        <v>0.71499999999999997</v>
      </c>
      <c r="I19" s="100">
        <f t="shared" ref="I19" si="10">IF(I17=0,1,IFERROR(ROUND(I18/I17,4),0))</f>
        <v>1</v>
      </c>
      <c r="J19" s="101">
        <f t="shared" ref="J19" si="11">IF(J17=0,1,IFERROR(ROUND(J18/J17,4),0))</f>
        <v>1</v>
      </c>
      <c r="K19" s="102">
        <f t="shared" ref="K19" si="12">IF(K17=0,1,IFERROR(ROUND(K18/K17,4),0))</f>
        <v>0.76019999999999999</v>
      </c>
      <c r="L19" s="401"/>
      <c r="M19" s="375"/>
      <c r="N19" s="372"/>
      <c r="O19" s="375"/>
      <c r="P19" s="372"/>
      <c r="Q19" s="378"/>
      <c r="R19" s="381"/>
      <c r="S19" s="384"/>
    </row>
    <row r="20" spans="2:19" s="1" customFormat="1" ht="19.5" customHeight="1" x14ac:dyDescent="0.25">
      <c r="B20" s="387" t="s">
        <v>260</v>
      </c>
      <c r="C20" s="388"/>
      <c r="D20" s="131" t="s">
        <v>261</v>
      </c>
      <c r="E20" s="393">
        <v>0.8</v>
      </c>
      <c r="F20" s="396" t="s">
        <v>259</v>
      </c>
      <c r="G20" s="91">
        <f>SUM('Outputs Monthly'!E13:G13)</f>
        <v>2070</v>
      </c>
      <c r="H20" s="92">
        <f>SUM('Outputs Monthly'!H13:J13)</f>
        <v>1575</v>
      </c>
      <c r="I20" s="92">
        <f>SUM('Outputs Monthly'!K13:M13)</f>
        <v>0</v>
      </c>
      <c r="J20" s="93">
        <f>SUM('Outputs Monthly'!N13:P13)</f>
        <v>0</v>
      </c>
      <c r="K20" s="94">
        <f>SUM(G20:J20)</f>
        <v>3645</v>
      </c>
      <c r="L20" s="399"/>
      <c r="M20" s="373"/>
      <c r="N20" s="370"/>
      <c r="O20" s="373"/>
      <c r="P20" s="370"/>
      <c r="Q20" s="376"/>
      <c r="R20" s="379"/>
      <c r="S20" s="382"/>
    </row>
    <row r="21" spans="2:19" s="1" customFormat="1" ht="19.5" customHeight="1" thickBot="1" x14ac:dyDescent="0.3">
      <c r="B21" s="389"/>
      <c r="C21" s="390"/>
      <c r="D21" s="130" t="s">
        <v>262</v>
      </c>
      <c r="E21" s="394"/>
      <c r="F21" s="397"/>
      <c r="G21" s="95">
        <v>1885</v>
      </c>
      <c r="H21" s="96">
        <v>1366</v>
      </c>
      <c r="I21" s="96"/>
      <c r="J21" s="97"/>
      <c r="K21" s="98">
        <f>SUM(G21:J21)</f>
        <v>3251</v>
      </c>
      <c r="L21" s="400"/>
      <c r="M21" s="374"/>
      <c r="N21" s="371"/>
      <c r="O21" s="374"/>
      <c r="P21" s="371"/>
      <c r="Q21" s="377"/>
      <c r="R21" s="380"/>
      <c r="S21" s="383"/>
    </row>
    <row r="22" spans="2:19" s="1" customFormat="1" ht="19.5" customHeight="1" thickTop="1" thickBot="1" x14ac:dyDescent="0.3">
      <c r="B22" s="391"/>
      <c r="C22" s="392"/>
      <c r="D22" s="36" t="s">
        <v>239</v>
      </c>
      <c r="E22" s="395"/>
      <c r="F22" s="398"/>
      <c r="G22" s="99">
        <f>IF(G20=0,1,IFERROR(ROUND(G21/G20,4),0))</f>
        <v>0.91059999999999997</v>
      </c>
      <c r="H22" s="100">
        <f t="shared" ref="H22" si="13">IF(H20=0,1,IFERROR(ROUND(H21/H20,4),0))</f>
        <v>0.86729999999999996</v>
      </c>
      <c r="I22" s="100">
        <f t="shared" ref="I22" si="14">IF(I20=0,1,IFERROR(ROUND(I21/I20,4),0))</f>
        <v>1</v>
      </c>
      <c r="J22" s="101">
        <f t="shared" ref="J22" si="15">IF(J20=0,1,IFERROR(ROUND(J21/J20,4),0))</f>
        <v>1</v>
      </c>
      <c r="K22" s="102">
        <f t="shared" ref="K22" si="16">IF(K20=0,1,IFERROR(ROUND(K21/K20,4),0))</f>
        <v>0.89190000000000003</v>
      </c>
      <c r="L22" s="401"/>
      <c r="M22" s="375"/>
      <c r="N22" s="372"/>
      <c r="O22" s="375"/>
      <c r="P22" s="372"/>
      <c r="Q22" s="378"/>
      <c r="R22" s="381"/>
      <c r="S22" s="384"/>
    </row>
    <row r="23" spans="2:19" s="1" customFormat="1" ht="19.5" customHeight="1" x14ac:dyDescent="0.25">
      <c r="B23" s="387" t="s">
        <v>263</v>
      </c>
      <c r="C23" s="388"/>
      <c r="D23" s="131" t="s">
        <v>244</v>
      </c>
      <c r="E23" s="393">
        <v>0.8</v>
      </c>
      <c r="F23" s="396" t="s">
        <v>258</v>
      </c>
      <c r="G23" s="91">
        <f>SUM('Outputs Monthly'!E14:G14)</f>
        <v>894</v>
      </c>
      <c r="H23" s="92">
        <f>SUM('Outputs Monthly'!H14:J14)</f>
        <v>513</v>
      </c>
      <c r="I23" s="92">
        <f>SUM('Outputs Monthly'!K14:M14)</f>
        <v>0</v>
      </c>
      <c r="J23" s="93">
        <f>SUM('Outputs Monthly'!N14:P14)</f>
        <v>0</v>
      </c>
      <c r="K23" s="94">
        <f>SUM(G23:J23)</f>
        <v>1407</v>
      </c>
      <c r="L23" s="399" t="s">
        <v>240</v>
      </c>
      <c r="M23" s="373" t="s">
        <v>437</v>
      </c>
      <c r="N23" s="370"/>
      <c r="O23" s="373"/>
      <c r="P23" s="370"/>
      <c r="Q23" s="376"/>
      <c r="R23" s="379"/>
      <c r="S23" s="382"/>
    </row>
    <row r="24" spans="2:19" s="1" customFormat="1" ht="19.5" customHeight="1" thickBot="1" x14ac:dyDescent="0.3">
      <c r="B24" s="389"/>
      <c r="C24" s="390"/>
      <c r="D24" s="130" t="s">
        <v>250</v>
      </c>
      <c r="E24" s="394"/>
      <c r="F24" s="397"/>
      <c r="G24" s="95">
        <v>670</v>
      </c>
      <c r="H24" s="96">
        <v>456</v>
      </c>
      <c r="I24" s="96"/>
      <c r="J24" s="97"/>
      <c r="K24" s="98">
        <f>SUM(G24:J24)</f>
        <v>1126</v>
      </c>
      <c r="L24" s="400"/>
      <c r="M24" s="374"/>
      <c r="N24" s="371"/>
      <c r="O24" s="374"/>
      <c r="P24" s="371"/>
      <c r="Q24" s="377"/>
      <c r="R24" s="380"/>
      <c r="S24" s="383"/>
    </row>
    <row r="25" spans="2:19" s="1" customFormat="1" ht="19.5" customHeight="1" thickTop="1" thickBot="1" x14ac:dyDescent="0.3">
      <c r="B25" s="391"/>
      <c r="C25" s="392"/>
      <c r="D25" s="36" t="s">
        <v>239</v>
      </c>
      <c r="E25" s="395"/>
      <c r="F25" s="398"/>
      <c r="G25" s="99">
        <f>IF(G23=0,1,IFERROR(ROUND(G24/G23,4),0))</f>
        <v>0.74939999999999996</v>
      </c>
      <c r="H25" s="100">
        <f t="shared" ref="H25" si="17">IF(H23=0,1,IFERROR(ROUND(H24/H23,4),0))</f>
        <v>0.88890000000000002</v>
      </c>
      <c r="I25" s="100">
        <f t="shared" ref="I25" si="18">IF(I23=0,1,IFERROR(ROUND(I24/I23,4),0))</f>
        <v>1</v>
      </c>
      <c r="J25" s="101">
        <f t="shared" ref="J25" si="19">IF(J23=0,1,IFERROR(ROUND(J24/J23,4),0))</f>
        <v>1</v>
      </c>
      <c r="K25" s="102">
        <f t="shared" ref="K25" si="20">IF(K23=0,1,IFERROR(ROUND(K24/K23,4),0))</f>
        <v>0.80030000000000001</v>
      </c>
      <c r="L25" s="401"/>
      <c r="M25" s="375"/>
      <c r="N25" s="372"/>
      <c r="O25" s="375"/>
      <c r="P25" s="372"/>
      <c r="Q25" s="378"/>
      <c r="R25" s="381"/>
      <c r="S25" s="384"/>
    </row>
    <row r="26" spans="2:19" s="1" customFormat="1" ht="19.5" customHeight="1" x14ac:dyDescent="0.25">
      <c r="B26" s="387" t="s">
        <v>264</v>
      </c>
      <c r="C26" s="388"/>
      <c r="D26" s="131" t="s">
        <v>244</v>
      </c>
      <c r="E26" s="393">
        <v>0.8</v>
      </c>
      <c r="F26" s="396" t="s">
        <v>258</v>
      </c>
      <c r="G26" s="91">
        <f>SUM('Outputs Monthly'!E15:G15)</f>
        <v>2553</v>
      </c>
      <c r="H26" s="92">
        <f>SUM('Outputs Monthly'!H15:J15)</f>
        <v>1794</v>
      </c>
      <c r="I26" s="92">
        <f>SUM('Outputs Monthly'!K15:M15)</f>
        <v>0</v>
      </c>
      <c r="J26" s="93">
        <f>SUM('Outputs Monthly'!N15:P15)</f>
        <v>0</v>
      </c>
      <c r="K26" s="94">
        <f>SUM(G26:J26)</f>
        <v>4347</v>
      </c>
      <c r="L26" s="399" t="s">
        <v>240</v>
      </c>
      <c r="M26" s="373" t="s">
        <v>437</v>
      </c>
      <c r="N26" s="370" t="s">
        <v>238</v>
      </c>
      <c r="O26" s="373" t="s">
        <v>440</v>
      </c>
      <c r="P26" s="370"/>
      <c r="Q26" s="376"/>
      <c r="R26" s="379"/>
      <c r="S26" s="382"/>
    </row>
    <row r="27" spans="2:19" s="1" customFormat="1" ht="19.5" customHeight="1" thickBot="1" x14ac:dyDescent="0.3">
      <c r="B27" s="389"/>
      <c r="C27" s="390"/>
      <c r="D27" s="130" t="s">
        <v>250</v>
      </c>
      <c r="E27" s="394"/>
      <c r="F27" s="397"/>
      <c r="G27" s="95">
        <v>1979</v>
      </c>
      <c r="H27" s="96">
        <v>1431</v>
      </c>
      <c r="I27" s="96"/>
      <c r="J27" s="97"/>
      <c r="K27" s="98">
        <f>SUM(G27:J27)</f>
        <v>3410</v>
      </c>
      <c r="L27" s="400"/>
      <c r="M27" s="374"/>
      <c r="N27" s="371"/>
      <c r="O27" s="374"/>
      <c r="P27" s="371"/>
      <c r="Q27" s="377"/>
      <c r="R27" s="380"/>
      <c r="S27" s="383"/>
    </row>
    <row r="28" spans="2:19" s="1" customFormat="1" ht="19.5" customHeight="1" thickTop="1" thickBot="1" x14ac:dyDescent="0.3">
      <c r="B28" s="391"/>
      <c r="C28" s="392"/>
      <c r="D28" s="36" t="s">
        <v>239</v>
      </c>
      <c r="E28" s="395"/>
      <c r="F28" s="398"/>
      <c r="G28" s="99">
        <f>IF(G26=0,1,IFERROR(ROUND(G27/G26,4),0))</f>
        <v>0.7752</v>
      </c>
      <c r="H28" s="100">
        <f t="shared" ref="H28" si="21">IF(H26=0,1,IFERROR(ROUND(H27/H26,4),0))</f>
        <v>0.79769999999999996</v>
      </c>
      <c r="I28" s="100">
        <f t="shared" ref="I28" si="22">IF(I26=0,1,IFERROR(ROUND(I27/I26,4),0))</f>
        <v>1</v>
      </c>
      <c r="J28" s="101">
        <f t="shared" ref="J28" si="23">IF(J26=0,1,IFERROR(ROUND(J27/J26,4),0))</f>
        <v>1</v>
      </c>
      <c r="K28" s="102">
        <f t="shared" ref="K28" si="24">IF(K26=0,1,IFERROR(ROUND(K27/K26,4),0))</f>
        <v>0.78439999999999999</v>
      </c>
      <c r="L28" s="401"/>
      <c r="M28" s="375"/>
      <c r="N28" s="372"/>
      <c r="O28" s="375"/>
      <c r="P28" s="372"/>
      <c r="Q28" s="378"/>
      <c r="R28" s="381"/>
      <c r="S28" s="384"/>
    </row>
    <row r="29" spans="2:19" s="1" customFormat="1" ht="19.5" customHeight="1" x14ac:dyDescent="0.25">
      <c r="B29" s="387" t="s">
        <v>265</v>
      </c>
      <c r="C29" s="388"/>
      <c r="D29" s="131" t="s">
        <v>244</v>
      </c>
      <c r="E29" s="393">
        <v>0.8</v>
      </c>
      <c r="F29" s="396" t="s">
        <v>258</v>
      </c>
      <c r="G29" s="91">
        <f>SUM('Outputs Monthly'!E16:G16)</f>
        <v>1830</v>
      </c>
      <c r="H29" s="92">
        <f>SUM('Outputs Monthly'!H16:J16)</f>
        <v>1295</v>
      </c>
      <c r="I29" s="92">
        <f>SUM('Outputs Monthly'!K16:M16)</f>
        <v>0</v>
      </c>
      <c r="J29" s="93">
        <f>SUM('Outputs Monthly'!N16:P16)</f>
        <v>0</v>
      </c>
      <c r="K29" s="94">
        <f>SUM(G29:J29)</f>
        <v>3125</v>
      </c>
      <c r="L29" s="399" t="s">
        <v>238</v>
      </c>
      <c r="M29" s="373" t="s">
        <v>437</v>
      </c>
      <c r="N29" s="370"/>
      <c r="O29" s="373"/>
      <c r="P29" s="370"/>
      <c r="Q29" s="376"/>
      <c r="R29" s="379"/>
      <c r="S29" s="382"/>
    </row>
    <row r="30" spans="2:19" s="1" customFormat="1" ht="19.5" customHeight="1" thickBot="1" x14ac:dyDescent="0.3">
      <c r="B30" s="389"/>
      <c r="C30" s="390"/>
      <c r="D30" s="130" t="s">
        <v>250</v>
      </c>
      <c r="E30" s="394"/>
      <c r="F30" s="397"/>
      <c r="G30" s="95">
        <v>1313</v>
      </c>
      <c r="H30" s="96">
        <v>1244</v>
      </c>
      <c r="I30" s="96"/>
      <c r="J30" s="97"/>
      <c r="K30" s="98">
        <f>SUM(G30:J30)</f>
        <v>2557</v>
      </c>
      <c r="L30" s="400"/>
      <c r="M30" s="374"/>
      <c r="N30" s="371"/>
      <c r="O30" s="374"/>
      <c r="P30" s="371"/>
      <c r="Q30" s="377"/>
      <c r="R30" s="380"/>
      <c r="S30" s="383"/>
    </row>
    <row r="31" spans="2:19" s="1" customFormat="1" ht="19.5" customHeight="1" thickTop="1" thickBot="1" x14ac:dyDescent="0.3">
      <c r="B31" s="391"/>
      <c r="C31" s="392"/>
      <c r="D31" s="36" t="s">
        <v>239</v>
      </c>
      <c r="E31" s="395"/>
      <c r="F31" s="398"/>
      <c r="G31" s="99">
        <f>IF(G29=0,1,IFERROR(ROUND(G30/G29,4),0))</f>
        <v>0.71750000000000003</v>
      </c>
      <c r="H31" s="100">
        <f t="shared" ref="H31" si="25">IF(H29=0,1,IFERROR(ROUND(H30/H29,4),0))</f>
        <v>0.96060000000000001</v>
      </c>
      <c r="I31" s="100">
        <f t="shared" ref="I31" si="26">IF(I29=0,1,IFERROR(ROUND(I30/I29,4),0))</f>
        <v>1</v>
      </c>
      <c r="J31" s="101">
        <f t="shared" ref="J31" si="27">IF(J29=0,1,IFERROR(ROUND(J30/J29,4),0))</f>
        <v>1</v>
      </c>
      <c r="K31" s="102">
        <f t="shared" ref="K31" si="28">IF(K29=0,1,IFERROR(ROUND(K30/K29,4),0))</f>
        <v>0.81820000000000004</v>
      </c>
      <c r="L31" s="401"/>
      <c r="M31" s="375"/>
      <c r="N31" s="372"/>
      <c r="O31" s="375"/>
      <c r="P31" s="372"/>
      <c r="Q31" s="378"/>
      <c r="R31" s="381"/>
      <c r="S31" s="384"/>
    </row>
    <row r="32" spans="2:19" s="1" customFormat="1" ht="19.5" customHeight="1" x14ac:dyDescent="0.25">
      <c r="B32" s="387" t="s">
        <v>266</v>
      </c>
      <c r="C32" s="388"/>
      <c r="D32" s="131" t="s">
        <v>244</v>
      </c>
      <c r="E32" s="393">
        <v>0.8</v>
      </c>
      <c r="F32" s="396" t="s">
        <v>259</v>
      </c>
      <c r="G32" s="91">
        <f>SUM('Outputs Monthly'!E17:G17)</f>
        <v>1379</v>
      </c>
      <c r="H32" s="92">
        <f>SUM('Outputs Monthly'!H17:J17)</f>
        <v>960</v>
      </c>
      <c r="I32" s="92">
        <f>SUM('Outputs Monthly'!K17:M17)</f>
        <v>0</v>
      </c>
      <c r="J32" s="93">
        <f>SUM('Outputs Monthly'!N17:P17)</f>
        <v>0</v>
      </c>
      <c r="K32" s="94">
        <f>SUM(G32:J32)</f>
        <v>2339</v>
      </c>
      <c r="L32" s="399"/>
      <c r="M32" s="373"/>
      <c r="N32" s="370"/>
      <c r="O32" s="373"/>
      <c r="P32" s="370"/>
      <c r="Q32" s="376"/>
      <c r="R32" s="379"/>
      <c r="S32" s="382"/>
    </row>
    <row r="33" spans="1:19" s="1" customFormat="1" ht="19.5" customHeight="1" thickBot="1" x14ac:dyDescent="0.3">
      <c r="B33" s="389"/>
      <c r="C33" s="390"/>
      <c r="D33" s="130" t="s">
        <v>262</v>
      </c>
      <c r="E33" s="394"/>
      <c r="F33" s="397"/>
      <c r="G33" s="95">
        <v>1364</v>
      </c>
      <c r="H33" s="96">
        <v>952</v>
      </c>
      <c r="I33" s="96"/>
      <c r="J33" s="97"/>
      <c r="K33" s="98">
        <f>SUM(G33:J33)</f>
        <v>2316</v>
      </c>
      <c r="L33" s="400"/>
      <c r="M33" s="374"/>
      <c r="N33" s="371"/>
      <c r="O33" s="374"/>
      <c r="P33" s="371"/>
      <c r="Q33" s="377"/>
      <c r="R33" s="380"/>
      <c r="S33" s="383"/>
    </row>
    <row r="34" spans="1:19" s="1" customFormat="1" ht="19.5" customHeight="1" thickTop="1" thickBot="1" x14ac:dyDescent="0.3">
      <c r="B34" s="391"/>
      <c r="C34" s="392"/>
      <c r="D34" s="36" t="s">
        <v>239</v>
      </c>
      <c r="E34" s="395"/>
      <c r="F34" s="398"/>
      <c r="G34" s="99">
        <f>IF(G32=0,1,IFERROR(ROUND(G33/G32,4),0))</f>
        <v>0.98909999999999998</v>
      </c>
      <c r="H34" s="100">
        <f t="shared" ref="H34" si="29">IF(H32=0,1,IFERROR(ROUND(H33/H32,4),0))</f>
        <v>0.99170000000000003</v>
      </c>
      <c r="I34" s="100">
        <f t="shared" ref="I34" si="30">IF(I32=0,1,IFERROR(ROUND(I33/I32,4),0))</f>
        <v>1</v>
      </c>
      <c r="J34" s="101">
        <f t="shared" ref="J34" si="31">IF(J32=0,1,IFERROR(ROUND(J33/J32,4),0))</f>
        <v>1</v>
      </c>
      <c r="K34" s="102">
        <f t="shared" ref="K34" si="32">IF(K32=0,1,IFERROR(ROUND(K33/K32,4),0))</f>
        <v>0.99019999999999997</v>
      </c>
      <c r="L34" s="401"/>
      <c r="M34" s="375"/>
      <c r="N34" s="372"/>
      <c r="O34" s="375"/>
      <c r="P34" s="372"/>
      <c r="Q34" s="378"/>
      <c r="R34" s="381"/>
      <c r="S34" s="384"/>
    </row>
    <row r="35" spans="1:19" s="1" customFormat="1" ht="19.5" customHeight="1" x14ac:dyDescent="0.25">
      <c r="B35" s="387" t="s">
        <v>267</v>
      </c>
      <c r="C35" s="388"/>
      <c r="D35" s="131" t="s">
        <v>244</v>
      </c>
      <c r="E35" s="393">
        <v>0.8</v>
      </c>
      <c r="F35" s="396" t="s">
        <v>258</v>
      </c>
      <c r="G35" s="91">
        <f>SUM('Outputs Monthly'!E18:G18)</f>
        <v>94</v>
      </c>
      <c r="H35" s="92">
        <f>SUM('Outputs Monthly'!H18:J18)</f>
        <v>72</v>
      </c>
      <c r="I35" s="92">
        <f>SUM('Outputs Monthly'!K18:M18)</f>
        <v>0</v>
      </c>
      <c r="J35" s="93">
        <f>SUM('Outputs Monthly'!N18:P18)</f>
        <v>0</v>
      </c>
      <c r="K35" s="94">
        <f>SUM(G35:J35)</f>
        <v>166</v>
      </c>
      <c r="L35" s="399"/>
      <c r="M35" s="373"/>
      <c r="N35" s="370"/>
      <c r="O35" s="373"/>
      <c r="P35" s="370"/>
      <c r="Q35" s="376"/>
      <c r="R35" s="379"/>
      <c r="S35" s="382"/>
    </row>
    <row r="36" spans="1:19" s="1" customFormat="1" ht="19.5" customHeight="1" thickBot="1" x14ac:dyDescent="0.3">
      <c r="B36" s="389"/>
      <c r="C36" s="390"/>
      <c r="D36" s="130" t="s">
        <v>250</v>
      </c>
      <c r="E36" s="394"/>
      <c r="F36" s="397"/>
      <c r="G36" s="95">
        <v>92</v>
      </c>
      <c r="H36" s="96">
        <v>69</v>
      </c>
      <c r="I36" s="96"/>
      <c r="J36" s="97"/>
      <c r="K36" s="98">
        <f>SUM(G36:J36)</f>
        <v>161</v>
      </c>
      <c r="L36" s="400"/>
      <c r="M36" s="374"/>
      <c r="N36" s="371"/>
      <c r="O36" s="374"/>
      <c r="P36" s="371"/>
      <c r="Q36" s="377"/>
      <c r="R36" s="380"/>
      <c r="S36" s="383"/>
    </row>
    <row r="37" spans="1:19" s="1" customFormat="1" ht="15.75" customHeight="1" thickTop="1" thickBot="1" x14ac:dyDescent="0.3">
      <c r="B37" s="391"/>
      <c r="C37" s="392"/>
      <c r="D37" s="36" t="s">
        <v>239</v>
      </c>
      <c r="E37" s="395"/>
      <c r="F37" s="398"/>
      <c r="G37" s="99">
        <f>IF(G35=0,1,IFERROR(ROUND(G36/G35,4),0))</f>
        <v>0.97870000000000001</v>
      </c>
      <c r="H37" s="100">
        <f t="shared" ref="H37" si="33">IF(H35=0,1,IFERROR(ROUND(H36/H35,4),0))</f>
        <v>0.95830000000000004</v>
      </c>
      <c r="I37" s="100">
        <f t="shared" ref="I37" si="34">IF(I35=0,1,IFERROR(ROUND(I36/I35,4),0))</f>
        <v>1</v>
      </c>
      <c r="J37" s="101">
        <f t="shared" ref="J37" si="35">IF(J35=0,1,IFERROR(ROUND(J36/J35,4),0))</f>
        <v>1</v>
      </c>
      <c r="K37" s="102">
        <f t="shared" ref="K37" si="36">IF(K35=0,1,IFERROR(ROUND(K36/K35,4),0))</f>
        <v>0.96989999999999998</v>
      </c>
      <c r="L37" s="401"/>
      <c r="M37" s="375"/>
      <c r="N37" s="372"/>
      <c r="O37" s="375"/>
      <c r="P37" s="372"/>
      <c r="Q37" s="378"/>
      <c r="R37" s="381"/>
      <c r="S37" s="384"/>
    </row>
    <row r="38" spans="1:19" s="1" customFormat="1" ht="19.5" customHeight="1" x14ac:dyDescent="0.25">
      <c r="B38" s="387" t="s">
        <v>268</v>
      </c>
      <c r="C38" s="388"/>
      <c r="D38" s="131" t="s">
        <v>261</v>
      </c>
      <c r="E38" s="393">
        <v>0.8</v>
      </c>
      <c r="F38" s="396" t="s">
        <v>269</v>
      </c>
      <c r="G38" s="91">
        <f>SUM('Outputs Monthly'!E19:G19)</f>
        <v>7944</v>
      </c>
      <c r="H38" s="92">
        <f>SUM('Outputs Monthly'!H19:J19)</f>
        <v>6220</v>
      </c>
      <c r="I38" s="92">
        <f>SUM('Outputs Monthly'!K19:M19)</f>
        <v>0</v>
      </c>
      <c r="J38" s="93">
        <f>SUM('Outputs Monthly'!N19:P19)</f>
        <v>0</v>
      </c>
      <c r="K38" s="94">
        <f>SUM(G38:J38)</f>
        <v>14164</v>
      </c>
      <c r="L38" s="399"/>
      <c r="M38" s="373"/>
      <c r="N38" s="370"/>
      <c r="O38" s="373"/>
      <c r="P38" s="370"/>
      <c r="Q38" s="376"/>
      <c r="R38" s="379"/>
      <c r="S38" s="382"/>
    </row>
    <row r="39" spans="1:19" s="1" customFormat="1" ht="19.5" customHeight="1" thickBot="1" x14ac:dyDescent="0.3">
      <c r="B39" s="389"/>
      <c r="C39" s="390"/>
      <c r="D39" s="130" t="s">
        <v>270</v>
      </c>
      <c r="E39" s="394"/>
      <c r="F39" s="397"/>
      <c r="G39" s="95">
        <v>7063</v>
      </c>
      <c r="H39" s="96">
        <v>5293</v>
      </c>
      <c r="I39" s="96"/>
      <c r="J39" s="97"/>
      <c r="K39" s="98">
        <f>SUM(G39:J39)</f>
        <v>12356</v>
      </c>
      <c r="L39" s="400"/>
      <c r="M39" s="374"/>
      <c r="N39" s="371"/>
      <c r="O39" s="374"/>
      <c r="P39" s="371"/>
      <c r="Q39" s="377"/>
      <c r="R39" s="380"/>
      <c r="S39" s="383"/>
    </row>
    <row r="40" spans="1:19" s="1" customFormat="1" ht="19.5" customHeight="1" thickTop="1" thickBot="1" x14ac:dyDescent="0.3">
      <c r="B40" s="391"/>
      <c r="C40" s="392"/>
      <c r="D40" s="36" t="s">
        <v>239</v>
      </c>
      <c r="E40" s="395"/>
      <c r="F40" s="398"/>
      <c r="G40" s="99">
        <f>IF(G38=0,1,IFERROR(ROUND(G39/G38,4),0))</f>
        <v>0.8891</v>
      </c>
      <c r="H40" s="100">
        <f t="shared" ref="H40" si="37">IF(H38=0,1,IFERROR(ROUND(H39/H38,4),0))</f>
        <v>0.85099999999999998</v>
      </c>
      <c r="I40" s="100">
        <f t="shared" ref="I40" si="38">IF(I38=0,1,IFERROR(ROUND(I39/I38,4),0))</f>
        <v>1</v>
      </c>
      <c r="J40" s="101">
        <f t="shared" ref="J40" si="39">IF(J38=0,1,IFERROR(ROUND(J39/J38,4),0))</f>
        <v>1</v>
      </c>
      <c r="K40" s="102">
        <f t="shared" ref="K40" si="40">IF(K38=0,1,IFERROR(ROUND(K39/K38,4),0))</f>
        <v>0.87239999999999995</v>
      </c>
      <c r="L40" s="401"/>
      <c r="M40" s="375"/>
      <c r="N40" s="372"/>
      <c r="O40" s="375"/>
      <c r="P40" s="372"/>
      <c r="Q40" s="378"/>
      <c r="R40" s="385"/>
      <c r="S40" s="386"/>
    </row>
    <row r="41" spans="1:19" s="1" customFormat="1" ht="19.5" customHeight="1" x14ac:dyDescent="0.25"/>
    <row r="42" spans="1:19" s="1" customFormat="1" ht="19.5" customHeight="1" x14ac:dyDescent="0.25"/>
    <row r="43" spans="1:19" s="1" customFormat="1" ht="19.5" customHeight="1" thickBot="1" x14ac:dyDescent="0.3">
      <c r="A43" s="411" t="s">
        <v>271</v>
      </c>
      <c r="B43" s="411"/>
      <c r="C43" s="411"/>
      <c r="D43" s="411"/>
      <c r="E43" s="23" t="s">
        <v>272</v>
      </c>
      <c r="F43" s="5"/>
      <c r="G43" s="5"/>
      <c r="H43" s="5"/>
      <c r="I43" s="5"/>
      <c r="J43" s="5"/>
      <c r="K43" s="5"/>
      <c r="L43" s="22" t="s">
        <v>257</v>
      </c>
      <c r="M43" s="5"/>
      <c r="N43" s="5"/>
      <c r="O43" s="5"/>
      <c r="P43" s="5"/>
      <c r="Q43" s="5"/>
      <c r="R43" s="5"/>
      <c r="S43" s="5"/>
    </row>
    <row r="44" spans="1:19" s="1" customFormat="1" ht="28.5" customHeight="1" thickBot="1" x14ac:dyDescent="0.3">
      <c r="A44" s="22"/>
      <c r="B44" s="22"/>
      <c r="C44" s="22"/>
      <c r="D44" s="22"/>
      <c r="E44" s="412" t="s">
        <v>236</v>
      </c>
      <c r="F44" s="414" t="s">
        <v>251</v>
      </c>
      <c r="G44" s="201" t="str">
        <f>TEXT(DATE(LEFT(RIGHT($A$2,9),4),10,1),"m/d/yy")&amp;" - "&amp;TEXT(DATE(LEFT(RIGHT($A$2,9),4),12,31),"m/d/yy")</f>
        <v>10/1/22 - 12/31/22</v>
      </c>
      <c r="H44" s="202" t="str">
        <f>TEXT(DATE(RIGHT($A$2,4),1,1),"m/d/yy")&amp;" - "&amp;TEXT(DATE(RIGHT($A$2,4),3,31),"m/d/yy")</f>
        <v>1/1/23 - 3/31/23</v>
      </c>
      <c r="I44" s="202" t="str">
        <f>TEXT(DATE(RIGHT($A$2,4),4,1),"m/d/yy")&amp;" - "&amp;TEXT(DATE(RIGHT($A$2,4),6,30),"m/d/yy")</f>
        <v>4/1/23 - 6/30/23</v>
      </c>
      <c r="J44" s="203" t="str">
        <f>TEXT(DATE(RIGHT($A$2,4),7,1),"m/d/yy")&amp;" - "&amp;TEXT(DATE(RIGHT($A$2,4),9,30),"m/d/yy")</f>
        <v>7/1/23 - 9/30/23</v>
      </c>
      <c r="K44" s="409" t="s">
        <v>256</v>
      </c>
      <c r="L44" s="402" t="str">
        <f t="shared" ref="L44:M44" si="41">TEXT(DATE(LEFT(RIGHT($A$2,9),4),10,1),"m/d/yy")&amp;" - "&amp;TEXT(DATE(LEFT(RIGHT($A$2,9),4),12,31),"m/d/yy")</f>
        <v>10/1/22 - 12/31/22</v>
      </c>
      <c r="M44" s="403" t="str">
        <f t="shared" si="41"/>
        <v>10/1/22 - 12/31/22</v>
      </c>
      <c r="N44" s="402" t="str">
        <f t="shared" ref="N44:O44" si="42">TEXT(DATE(RIGHT($A$2,4),1,1),"m/d/yy")&amp;" - "&amp;TEXT(DATE(RIGHT($A$2,4),3,31),"m/d/yy")</f>
        <v>1/1/23 - 3/31/23</v>
      </c>
      <c r="O44" s="403" t="str">
        <f t="shared" si="42"/>
        <v>1/1/23 - 3/31/23</v>
      </c>
      <c r="P44" s="402" t="str">
        <f t="shared" ref="P44:Q44" si="43">TEXT(DATE(RIGHT($A$2,4),4,1),"m/d/yy")&amp;" - "&amp;TEXT(DATE(RIGHT($A$2,4),6,30),"m/d/yy")</f>
        <v>4/1/23 - 6/30/23</v>
      </c>
      <c r="Q44" s="404" t="str">
        <f t="shared" si="43"/>
        <v>4/1/23 - 6/30/23</v>
      </c>
      <c r="R44" s="405" t="str">
        <f t="shared" ref="R44:S44" si="44">TEXT(DATE(RIGHT($A$2,4),7,1),"m/d/yy")&amp;" - "&amp;TEXT(DATE(RIGHT($A$2,4),9,30),"m/d/yy")</f>
        <v>7/1/23 - 9/30/23</v>
      </c>
      <c r="S44" s="406" t="str">
        <f t="shared" si="44"/>
        <v>7/1/23 - 9/30/23</v>
      </c>
    </row>
    <row r="45" spans="1:19" ht="15.75" customHeight="1" thickBot="1" x14ac:dyDescent="0.3">
      <c r="B45" s="26"/>
      <c r="C45" s="407"/>
      <c r="D45" s="408"/>
      <c r="E45" s="413"/>
      <c r="F45" s="415"/>
      <c r="G45" s="204" t="s">
        <v>252</v>
      </c>
      <c r="H45" s="205" t="s">
        <v>253</v>
      </c>
      <c r="I45" s="205" t="s">
        <v>254</v>
      </c>
      <c r="J45" s="206" t="s">
        <v>255</v>
      </c>
      <c r="K45" s="410"/>
      <c r="L45" s="199" t="s">
        <v>237</v>
      </c>
      <c r="M45" s="200" t="s">
        <v>245</v>
      </c>
      <c r="N45" s="199" t="s">
        <v>237</v>
      </c>
      <c r="O45" s="200" t="s">
        <v>245</v>
      </c>
      <c r="P45" s="199" t="s">
        <v>237</v>
      </c>
      <c r="Q45" s="200" t="s">
        <v>245</v>
      </c>
      <c r="R45" s="199" t="s">
        <v>237</v>
      </c>
      <c r="S45" s="200" t="s">
        <v>245</v>
      </c>
    </row>
    <row r="46" spans="1:19" x14ac:dyDescent="0.25">
      <c r="B46" s="387" t="s">
        <v>419</v>
      </c>
      <c r="C46" s="388"/>
      <c r="D46" s="131" t="s">
        <v>246</v>
      </c>
      <c r="E46" s="393">
        <v>0.8</v>
      </c>
      <c r="F46" s="396" t="s">
        <v>259</v>
      </c>
      <c r="G46" s="45">
        <v>76568</v>
      </c>
      <c r="H46" s="46">
        <v>58151</v>
      </c>
      <c r="I46" s="46"/>
      <c r="J46" s="47"/>
      <c r="K46" s="35">
        <f>SUM(G46:J46)</f>
        <v>134719</v>
      </c>
      <c r="L46" s="399"/>
      <c r="M46" s="373"/>
      <c r="N46" s="370"/>
      <c r="O46" s="373"/>
      <c r="P46" s="370"/>
      <c r="Q46" s="376"/>
      <c r="R46" s="379"/>
      <c r="S46" s="382"/>
    </row>
    <row r="47" spans="1:19" ht="15.6" thickBot="1" x14ac:dyDescent="0.3">
      <c r="B47" s="389"/>
      <c r="C47" s="390"/>
      <c r="D47" s="130" t="s">
        <v>262</v>
      </c>
      <c r="E47" s="394"/>
      <c r="F47" s="397"/>
      <c r="G47" s="42">
        <v>75645</v>
      </c>
      <c r="H47" s="43">
        <v>55743</v>
      </c>
      <c r="I47" s="43"/>
      <c r="J47" s="44"/>
      <c r="K47" s="37">
        <f>SUM(G47:J47)</f>
        <v>131388</v>
      </c>
      <c r="L47" s="400"/>
      <c r="M47" s="374"/>
      <c r="N47" s="371"/>
      <c r="O47" s="374"/>
      <c r="P47" s="371"/>
      <c r="Q47" s="377"/>
      <c r="R47" s="380"/>
      <c r="S47" s="383"/>
    </row>
    <row r="48" spans="1:19" ht="16.2" thickTop="1" thickBot="1" x14ac:dyDescent="0.3">
      <c r="B48" s="391"/>
      <c r="C48" s="392"/>
      <c r="D48" s="36" t="s">
        <v>239</v>
      </c>
      <c r="E48" s="395"/>
      <c r="F48" s="398"/>
      <c r="G48" s="38">
        <f>IF(G46=0,1,IFERROR(ROUND(G47/G46,4),0))</f>
        <v>0.9879</v>
      </c>
      <c r="H48" s="39">
        <f t="shared" ref="H48" si="45">IF(H46=0,1,IFERROR(ROUND(H47/H46,4),0))</f>
        <v>0.95860000000000001</v>
      </c>
      <c r="I48" s="39">
        <f t="shared" ref="I48" si="46">IF(I46=0,1,IFERROR(ROUND(I47/I46,4),0))</f>
        <v>1</v>
      </c>
      <c r="J48" s="40">
        <f t="shared" ref="J48" si="47">IF(J46=0,1,IFERROR(ROUND(J47/J46,4),0))</f>
        <v>1</v>
      </c>
      <c r="K48" s="41">
        <f t="shared" ref="K48" si="48">IF(K46=0,1,IFERROR(ROUND(K47/K46,4),0))</f>
        <v>0.97529999999999994</v>
      </c>
      <c r="L48" s="401"/>
      <c r="M48" s="375"/>
      <c r="N48" s="372"/>
      <c r="O48" s="375"/>
      <c r="P48" s="372"/>
      <c r="Q48" s="378"/>
      <c r="R48" s="381"/>
      <c r="S48" s="384"/>
    </row>
    <row r="49" spans="1:19" x14ac:dyDescent="0.25">
      <c r="A49" s="1"/>
      <c r="B49" s="387" t="s">
        <v>418</v>
      </c>
      <c r="C49" s="388"/>
      <c r="D49" s="131" t="s">
        <v>246</v>
      </c>
      <c r="E49" s="393">
        <v>0.8</v>
      </c>
      <c r="F49" s="396" t="s">
        <v>259</v>
      </c>
      <c r="G49" s="45">
        <v>29262</v>
      </c>
      <c r="H49" s="46">
        <v>21792</v>
      </c>
      <c r="I49" s="46"/>
      <c r="J49" s="47"/>
      <c r="K49" s="35">
        <f>SUM(G49:J49)</f>
        <v>51054</v>
      </c>
      <c r="L49" s="399"/>
      <c r="M49" s="373"/>
      <c r="N49" s="370"/>
      <c r="O49" s="373"/>
      <c r="P49" s="370"/>
      <c r="Q49" s="376"/>
      <c r="R49" s="379"/>
      <c r="S49" s="382"/>
    </row>
    <row r="50" spans="1:19" ht="15.6" thickBot="1" x14ac:dyDescent="0.3">
      <c r="A50" s="1"/>
      <c r="B50" s="389"/>
      <c r="C50" s="390"/>
      <c r="D50" s="130" t="s">
        <v>262</v>
      </c>
      <c r="E50" s="394"/>
      <c r="F50" s="397"/>
      <c r="G50" s="42">
        <v>28886</v>
      </c>
      <c r="H50" s="43">
        <v>20478</v>
      </c>
      <c r="I50" s="43"/>
      <c r="J50" s="44"/>
      <c r="K50" s="37">
        <f>SUM(G50:J50)</f>
        <v>49364</v>
      </c>
      <c r="L50" s="400"/>
      <c r="M50" s="374"/>
      <c r="N50" s="371"/>
      <c r="O50" s="374"/>
      <c r="P50" s="371"/>
      <c r="Q50" s="377"/>
      <c r="R50" s="380"/>
      <c r="S50" s="383"/>
    </row>
    <row r="51" spans="1:19" ht="16.2" thickTop="1" thickBot="1" x14ac:dyDescent="0.3">
      <c r="A51" s="1"/>
      <c r="B51" s="391"/>
      <c r="C51" s="392"/>
      <c r="D51" s="36" t="s">
        <v>239</v>
      </c>
      <c r="E51" s="395"/>
      <c r="F51" s="398"/>
      <c r="G51" s="38">
        <f>IF(G49=0,1,IFERROR(ROUND(G50/G49,4),0))</f>
        <v>0.98719999999999997</v>
      </c>
      <c r="H51" s="39">
        <f t="shared" ref="H51" si="49">IF(H49=0,1,IFERROR(ROUND(H50/H49,4),0))</f>
        <v>0.93969999999999998</v>
      </c>
      <c r="I51" s="39">
        <f t="shared" ref="I51" si="50">IF(I49=0,1,IFERROR(ROUND(I50/I49,4),0))</f>
        <v>1</v>
      </c>
      <c r="J51" s="40">
        <f t="shared" ref="J51" si="51">IF(J49=0,1,IFERROR(ROUND(J50/J49,4),0))</f>
        <v>1</v>
      </c>
      <c r="K51" s="41">
        <f t="shared" ref="K51" si="52">IF(K49=0,1,IFERROR(ROUND(K50/K49,4),0))</f>
        <v>0.96689999999999998</v>
      </c>
      <c r="L51" s="401"/>
      <c r="M51" s="375"/>
      <c r="N51" s="372"/>
      <c r="O51" s="375"/>
      <c r="P51" s="372"/>
      <c r="Q51" s="378"/>
      <c r="R51" s="381"/>
      <c r="S51" s="384"/>
    </row>
    <row r="52" spans="1:19" x14ac:dyDescent="0.25">
      <c r="A52" s="1"/>
      <c r="B52" s="387" t="s">
        <v>420</v>
      </c>
      <c r="C52" s="388"/>
      <c r="D52" s="131" t="s">
        <v>246</v>
      </c>
      <c r="E52" s="393">
        <v>0.8</v>
      </c>
      <c r="F52" s="396" t="s">
        <v>259</v>
      </c>
      <c r="G52" s="45">
        <v>8348</v>
      </c>
      <c r="H52" s="46">
        <v>5171</v>
      </c>
      <c r="I52" s="46"/>
      <c r="J52" s="47"/>
      <c r="K52" s="35">
        <f>SUM(G52:J52)</f>
        <v>13519</v>
      </c>
      <c r="L52" s="399"/>
      <c r="M52" s="373"/>
      <c r="N52" s="370"/>
      <c r="O52" s="373"/>
      <c r="P52" s="370"/>
      <c r="Q52" s="376"/>
      <c r="R52" s="379"/>
      <c r="S52" s="382"/>
    </row>
    <row r="53" spans="1:19" ht="15.6" thickBot="1" x14ac:dyDescent="0.3">
      <c r="A53" s="1"/>
      <c r="B53" s="389"/>
      <c r="C53" s="390"/>
      <c r="D53" s="130" t="s">
        <v>262</v>
      </c>
      <c r="E53" s="394"/>
      <c r="F53" s="397"/>
      <c r="G53" s="42">
        <v>8167</v>
      </c>
      <c r="H53" s="43">
        <v>4971</v>
      </c>
      <c r="I53" s="43"/>
      <c r="J53" s="44"/>
      <c r="K53" s="37">
        <f>SUM(G53:J53)</f>
        <v>13138</v>
      </c>
      <c r="L53" s="400"/>
      <c r="M53" s="374"/>
      <c r="N53" s="371"/>
      <c r="O53" s="374"/>
      <c r="P53" s="371"/>
      <c r="Q53" s="377"/>
      <c r="R53" s="380"/>
      <c r="S53" s="383"/>
    </row>
    <row r="54" spans="1:19" ht="16.2" thickTop="1" thickBot="1" x14ac:dyDescent="0.3">
      <c r="A54" s="1"/>
      <c r="B54" s="391"/>
      <c r="C54" s="392"/>
      <c r="D54" s="36" t="s">
        <v>239</v>
      </c>
      <c r="E54" s="395"/>
      <c r="F54" s="398"/>
      <c r="G54" s="38">
        <f>IF(G52=0,1,IFERROR(ROUND(G53/G52,4),0))</f>
        <v>0.97829999999999995</v>
      </c>
      <c r="H54" s="39">
        <f t="shared" ref="H54" si="53">IF(H52=0,1,IFERROR(ROUND(H53/H52,4),0))</f>
        <v>0.96130000000000004</v>
      </c>
      <c r="I54" s="39">
        <f t="shared" ref="I54" si="54">IF(I52=0,1,IFERROR(ROUND(I53/I52,4),0))</f>
        <v>1</v>
      </c>
      <c r="J54" s="40">
        <f t="shared" ref="J54" si="55">IF(J52=0,1,IFERROR(ROUND(J53/J52,4),0))</f>
        <v>1</v>
      </c>
      <c r="K54" s="41">
        <f t="shared" ref="K54" si="56">IF(K52=0,1,IFERROR(ROUND(K53/K52,4),0))</f>
        <v>0.9718</v>
      </c>
      <c r="L54" s="401"/>
      <c r="M54" s="375"/>
      <c r="N54" s="372"/>
      <c r="O54" s="375"/>
      <c r="P54" s="372"/>
      <c r="Q54" s="378"/>
      <c r="R54" s="381"/>
      <c r="S54" s="384"/>
    </row>
    <row r="55" spans="1:19" x14ac:dyDescent="0.25">
      <c r="A55" s="1"/>
      <c r="B55" s="387" t="s">
        <v>260</v>
      </c>
      <c r="C55" s="388"/>
      <c r="D55" s="131" t="s">
        <v>246</v>
      </c>
      <c r="E55" s="393">
        <v>0.8</v>
      </c>
      <c r="F55" s="396" t="s">
        <v>259</v>
      </c>
      <c r="G55" s="45">
        <v>14069</v>
      </c>
      <c r="H55" s="46">
        <v>10190</v>
      </c>
      <c r="I55" s="46"/>
      <c r="J55" s="47"/>
      <c r="K55" s="35">
        <f>SUM(G55:J55)</f>
        <v>24259</v>
      </c>
      <c r="L55" s="399"/>
      <c r="M55" s="373"/>
      <c r="N55" s="370"/>
      <c r="O55" s="373"/>
      <c r="P55" s="370"/>
      <c r="Q55" s="376"/>
      <c r="R55" s="379"/>
      <c r="S55" s="382"/>
    </row>
    <row r="56" spans="1:19" ht="15.6" thickBot="1" x14ac:dyDescent="0.3">
      <c r="A56" s="1"/>
      <c r="B56" s="389"/>
      <c r="C56" s="390"/>
      <c r="D56" s="130" t="s">
        <v>262</v>
      </c>
      <c r="E56" s="394"/>
      <c r="F56" s="397"/>
      <c r="G56" s="42">
        <v>13470</v>
      </c>
      <c r="H56" s="43">
        <v>9030</v>
      </c>
      <c r="I56" s="43"/>
      <c r="J56" s="44"/>
      <c r="K56" s="37">
        <f>SUM(G56:J56)</f>
        <v>22500</v>
      </c>
      <c r="L56" s="400"/>
      <c r="M56" s="374"/>
      <c r="N56" s="371"/>
      <c r="O56" s="374"/>
      <c r="P56" s="371"/>
      <c r="Q56" s="377"/>
      <c r="R56" s="380"/>
      <c r="S56" s="383"/>
    </row>
    <row r="57" spans="1:19" ht="16.2" thickTop="1" thickBot="1" x14ac:dyDescent="0.3">
      <c r="A57" s="1"/>
      <c r="B57" s="391"/>
      <c r="C57" s="392"/>
      <c r="D57" s="36" t="s">
        <v>239</v>
      </c>
      <c r="E57" s="395"/>
      <c r="F57" s="398"/>
      <c r="G57" s="38">
        <f>IF(G55=0,1,IFERROR(ROUND(G56/G55,4),0))</f>
        <v>0.95740000000000003</v>
      </c>
      <c r="H57" s="39">
        <f t="shared" ref="H57" si="57">IF(H55=0,1,IFERROR(ROUND(H56/H55,4),0))</f>
        <v>0.88619999999999999</v>
      </c>
      <c r="I57" s="39">
        <f t="shared" ref="I57" si="58">IF(I55=0,1,IFERROR(ROUND(I56/I55,4),0))</f>
        <v>1</v>
      </c>
      <c r="J57" s="40">
        <f t="shared" ref="J57" si="59">IF(J55=0,1,IFERROR(ROUND(J56/J55,4),0))</f>
        <v>1</v>
      </c>
      <c r="K57" s="41">
        <f t="shared" ref="K57" si="60">IF(K55=0,1,IFERROR(ROUND(K56/K55,4),0))</f>
        <v>0.92749999999999999</v>
      </c>
      <c r="L57" s="401"/>
      <c r="M57" s="375"/>
      <c r="N57" s="372"/>
      <c r="O57" s="375"/>
      <c r="P57" s="372"/>
      <c r="Q57" s="378"/>
      <c r="R57" s="381"/>
      <c r="S57" s="384"/>
    </row>
    <row r="58" spans="1:19" x14ac:dyDescent="0.25">
      <c r="A58" s="1"/>
      <c r="B58" s="387" t="s">
        <v>263</v>
      </c>
      <c r="C58" s="388"/>
      <c r="D58" s="131" t="s">
        <v>246</v>
      </c>
      <c r="E58" s="393">
        <v>0.8</v>
      </c>
      <c r="F58" s="396" t="s">
        <v>259</v>
      </c>
      <c r="G58" s="45">
        <v>51581</v>
      </c>
      <c r="H58" s="46">
        <v>36150</v>
      </c>
      <c r="I58" s="46"/>
      <c r="J58" s="47"/>
      <c r="K58" s="35">
        <f>SUM(G58:J58)</f>
        <v>87731</v>
      </c>
      <c r="L58" s="399"/>
      <c r="M58" s="373"/>
      <c r="N58" s="370"/>
      <c r="O58" s="373"/>
      <c r="P58" s="370"/>
      <c r="Q58" s="376"/>
      <c r="R58" s="379"/>
      <c r="S58" s="382"/>
    </row>
    <row r="59" spans="1:19" ht="15.6" thickBot="1" x14ac:dyDescent="0.3">
      <c r="A59" s="1"/>
      <c r="B59" s="389"/>
      <c r="C59" s="390"/>
      <c r="D59" s="130" t="s">
        <v>262</v>
      </c>
      <c r="E59" s="394"/>
      <c r="F59" s="397"/>
      <c r="G59" s="42">
        <v>47228</v>
      </c>
      <c r="H59" s="43">
        <v>35564</v>
      </c>
      <c r="I59" s="43"/>
      <c r="J59" s="44"/>
      <c r="K59" s="37">
        <f>SUM(G59:J59)</f>
        <v>82792</v>
      </c>
      <c r="L59" s="400"/>
      <c r="M59" s="374"/>
      <c r="N59" s="371"/>
      <c r="O59" s="374"/>
      <c r="P59" s="371"/>
      <c r="Q59" s="377"/>
      <c r="R59" s="380"/>
      <c r="S59" s="383"/>
    </row>
    <row r="60" spans="1:19" ht="16.2" thickTop="1" thickBot="1" x14ac:dyDescent="0.3">
      <c r="A60" s="1"/>
      <c r="B60" s="391"/>
      <c r="C60" s="392"/>
      <c r="D60" s="36" t="s">
        <v>239</v>
      </c>
      <c r="E60" s="395"/>
      <c r="F60" s="398"/>
      <c r="G60" s="38">
        <f>IF(G58=0,1,IFERROR(ROUND(G59/G58,4),0))</f>
        <v>0.91559999999999997</v>
      </c>
      <c r="H60" s="39">
        <f t="shared" ref="H60" si="61">IF(H58=0,1,IFERROR(ROUND(H59/H58,4),0))</f>
        <v>0.98380000000000001</v>
      </c>
      <c r="I60" s="39">
        <f t="shared" ref="I60" si="62">IF(I58=0,1,IFERROR(ROUND(I59/I58,4),0))</f>
        <v>1</v>
      </c>
      <c r="J60" s="40">
        <f t="shared" ref="J60" si="63">IF(J58=0,1,IFERROR(ROUND(J59/J58,4),0))</f>
        <v>1</v>
      </c>
      <c r="K60" s="41">
        <f t="shared" ref="K60" si="64">IF(K58=0,1,IFERROR(ROUND(K59/K58,4),0))</f>
        <v>0.94369999999999998</v>
      </c>
      <c r="L60" s="401"/>
      <c r="M60" s="375"/>
      <c r="N60" s="372"/>
      <c r="O60" s="375"/>
      <c r="P60" s="372"/>
      <c r="Q60" s="378"/>
      <c r="R60" s="381"/>
      <c r="S60" s="384"/>
    </row>
    <row r="61" spans="1:19" x14ac:dyDescent="0.25">
      <c r="A61" s="1"/>
      <c r="B61" s="387" t="s">
        <v>264</v>
      </c>
      <c r="C61" s="388"/>
      <c r="D61" s="131" t="s">
        <v>246</v>
      </c>
      <c r="E61" s="393">
        <v>0.8</v>
      </c>
      <c r="F61" s="396" t="s">
        <v>259</v>
      </c>
      <c r="G61" s="45">
        <v>40499</v>
      </c>
      <c r="H61" s="46">
        <v>28633</v>
      </c>
      <c r="I61" s="46"/>
      <c r="J61" s="47"/>
      <c r="K61" s="35">
        <f>SUM(G61:J61)</f>
        <v>69132</v>
      </c>
      <c r="L61" s="399"/>
      <c r="M61" s="373"/>
      <c r="N61" s="370"/>
      <c r="O61" s="373"/>
      <c r="P61" s="370"/>
      <c r="Q61" s="376"/>
      <c r="R61" s="379"/>
      <c r="S61" s="382"/>
    </row>
    <row r="62" spans="1:19" ht="15.6" thickBot="1" x14ac:dyDescent="0.3">
      <c r="A62" s="1"/>
      <c r="B62" s="389"/>
      <c r="C62" s="390"/>
      <c r="D62" s="130" t="s">
        <v>262</v>
      </c>
      <c r="E62" s="394"/>
      <c r="F62" s="397"/>
      <c r="G62" s="42">
        <v>37510</v>
      </c>
      <c r="H62" s="43">
        <v>28082</v>
      </c>
      <c r="I62" s="43"/>
      <c r="J62" s="44"/>
      <c r="K62" s="37">
        <f>SUM(G62:J62)</f>
        <v>65592</v>
      </c>
      <c r="L62" s="400"/>
      <c r="M62" s="374"/>
      <c r="N62" s="371"/>
      <c r="O62" s="374"/>
      <c r="P62" s="371"/>
      <c r="Q62" s="377"/>
      <c r="R62" s="380"/>
      <c r="S62" s="383"/>
    </row>
    <row r="63" spans="1:19" ht="16.2" thickTop="1" thickBot="1" x14ac:dyDescent="0.3">
      <c r="A63" s="1"/>
      <c r="B63" s="391"/>
      <c r="C63" s="392"/>
      <c r="D63" s="36" t="s">
        <v>239</v>
      </c>
      <c r="E63" s="395"/>
      <c r="F63" s="398"/>
      <c r="G63" s="38">
        <f>IF(G61=0,1,IFERROR(ROUND(G62/G61,4),0))</f>
        <v>0.92620000000000002</v>
      </c>
      <c r="H63" s="39">
        <f t="shared" ref="H63" si="65">IF(H61=0,1,IFERROR(ROUND(H62/H61,4),0))</f>
        <v>0.98080000000000001</v>
      </c>
      <c r="I63" s="39">
        <f t="shared" ref="I63" si="66">IF(I61=0,1,IFERROR(ROUND(I62/I61,4),0))</f>
        <v>1</v>
      </c>
      <c r="J63" s="40">
        <f t="shared" ref="J63" si="67">IF(J61=0,1,IFERROR(ROUND(J62/J61,4),0))</f>
        <v>1</v>
      </c>
      <c r="K63" s="41">
        <f t="shared" ref="K63" si="68">IF(K61=0,1,IFERROR(ROUND(K62/K61,4),0))</f>
        <v>0.94879999999999998</v>
      </c>
      <c r="L63" s="401"/>
      <c r="M63" s="375"/>
      <c r="N63" s="372"/>
      <c r="O63" s="375"/>
      <c r="P63" s="372"/>
      <c r="Q63" s="378"/>
      <c r="R63" s="381"/>
      <c r="S63" s="384"/>
    </row>
    <row r="64" spans="1:19" x14ac:dyDescent="0.25">
      <c r="A64" s="1"/>
      <c r="B64" s="387" t="s">
        <v>265</v>
      </c>
      <c r="C64" s="388"/>
      <c r="D64" s="131" t="s">
        <v>246</v>
      </c>
      <c r="E64" s="393">
        <v>0.8</v>
      </c>
      <c r="F64" s="396" t="s">
        <v>259</v>
      </c>
      <c r="G64" s="45">
        <v>25053</v>
      </c>
      <c r="H64" s="46">
        <v>16280</v>
      </c>
      <c r="I64" s="46"/>
      <c r="J64" s="47"/>
      <c r="K64" s="35">
        <f>SUM(G64:J64)</f>
        <v>41333</v>
      </c>
      <c r="L64" s="399" t="s">
        <v>238</v>
      </c>
      <c r="M64" s="373" t="s">
        <v>436</v>
      </c>
      <c r="N64" s="370" t="s">
        <v>238</v>
      </c>
      <c r="O64" s="373" t="s">
        <v>439</v>
      </c>
      <c r="P64" s="370"/>
      <c r="Q64" s="376"/>
      <c r="R64" s="379"/>
      <c r="S64" s="382"/>
    </row>
    <row r="65" spans="1:19" ht="15.6" thickBot="1" x14ac:dyDescent="0.3">
      <c r="A65" s="1"/>
      <c r="B65" s="389"/>
      <c r="C65" s="390"/>
      <c r="D65" s="130" t="s">
        <v>262</v>
      </c>
      <c r="E65" s="394"/>
      <c r="F65" s="397"/>
      <c r="G65" s="42">
        <v>12190</v>
      </c>
      <c r="H65" s="43">
        <v>11976</v>
      </c>
      <c r="I65" s="43"/>
      <c r="J65" s="44"/>
      <c r="K65" s="37">
        <f>SUM(G65:J65)</f>
        <v>24166</v>
      </c>
      <c r="L65" s="400"/>
      <c r="M65" s="374"/>
      <c r="N65" s="371"/>
      <c r="O65" s="374"/>
      <c r="P65" s="371"/>
      <c r="Q65" s="377"/>
      <c r="R65" s="380"/>
      <c r="S65" s="383"/>
    </row>
    <row r="66" spans="1:19" ht="16.2" thickTop="1" thickBot="1" x14ac:dyDescent="0.3">
      <c r="A66" s="1"/>
      <c r="B66" s="391"/>
      <c r="C66" s="392"/>
      <c r="D66" s="36" t="s">
        <v>239</v>
      </c>
      <c r="E66" s="395"/>
      <c r="F66" s="398"/>
      <c r="G66" s="38">
        <f>IF(G64=0,1,IFERROR(ROUND(G65/G64,4),0))</f>
        <v>0.48659999999999998</v>
      </c>
      <c r="H66" s="39">
        <f t="shared" ref="H66" si="69">IF(H64=0,1,IFERROR(ROUND(H65/H64,4),0))</f>
        <v>0.73560000000000003</v>
      </c>
      <c r="I66" s="39">
        <f t="shared" ref="I66" si="70">IF(I64=0,1,IFERROR(ROUND(I65/I64,4),0))</f>
        <v>1</v>
      </c>
      <c r="J66" s="40">
        <f t="shared" ref="J66" si="71">IF(J64=0,1,IFERROR(ROUND(J65/J64,4),0))</f>
        <v>1</v>
      </c>
      <c r="K66" s="41">
        <f t="shared" ref="K66" si="72">IF(K64=0,1,IFERROR(ROUND(K65/K64,4),0))</f>
        <v>0.5847</v>
      </c>
      <c r="L66" s="401"/>
      <c r="M66" s="375"/>
      <c r="N66" s="372"/>
      <c r="O66" s="375"/>
      <c r="P66" s="372"/>
      <c r="Q66" s="378"/>
      <c r="R66" s="381"/>
      <c r="S66" s="384"/>
    </row>
    <row r="67" spans="1:19" x14ac:dyDescent="0.25">
      <c r="A67" s="1"/>
      <c r="B67" s="387" t="s">
        <v>266</v>
      </c>
      <c r="C67" s="388"/>
      <c r="D67" s="131" t="s">
        <v>246</v>
      </c>
      <c r="E67" s="393">
        <v>0.8</v>
      </c>
      <c r="F67" s="396" t="s">
        <v>259</v>
      </c>
      <c r="G67" s="45">
        <v>35507</v>
      </c>
      <c r="H67" s="46">
        <v>24967</v>
      </c>
      <c r="I67" s="46"/>
      <c r="J67" s="47"/>
      <c r="K67" s="35">
        <f>SUM(G67:J67)</f>
        <v>60474</v>
      </c>
      <c r="L67" s="399"/>
      <c r="M67" s="373"/>
      <c r="N67" s="370"/>
      <c r="O67" s="373"/>
      <c r="P67" s="370"/>
      <c r="Q67" s="376"/>
      <c r="R67" s="379"/>
      <c r="S67" s="382"/>
    </row>
    <row r="68" spans="1:19" ht="15.6" thickBot="1" x14ac:dyDescent="0.3">
      <c r="A68" s="1"/>
      <c r="B68" s="389"/>
      <c r="C68" s="390"/>
      <c r="D68" s="130" t="s">
        <v>262</v>
      </c>
      <c r="E68" s="394"/>
      <c r="F68" s="397"/>
      <c r="G68" s="42">
        <v>34064</v>
      </c>
      <c r="H68" s="43">
        <v>24743</v>
      </c>
      <c r="I68" s="43"/>
      <c r="J68" s="44"/>
      <c r="K68" s="37">
        <f>SUM(G68:J68)</f>
        <v>58807</v>
      </c>
      <c r="L68" s="400"/>
      <c r="M68" s="374"/>
      <c r="N68" s="371"/>
      <c r="O68" s="374"/>
      <c r="P68" s="371"/>
      <c r="Q68" s="377"/>
      <c r="R68" s="380"/>
      <c r="S68" s="383"/>
    </row>
    <row r="69" spans="1:19" ht="16.2" thickTop="1" thickBot="1" x14ac:dyDescent="0.3">
      <c r="A69" s="1"/>
      <c r="B69" s="391"/>
      <c r="C69" s="392"/>
      <c r="D69" s="36" t="s">
        <v>239</v>
      </c>
      <c r="E69" s="395"/>
      <c r="F69" s="398"/>
      <c r="G69" s="38">
        <f>IF(G67=0,1,IFERROR(ROUND(G68/G67,4),0))</f>
        <v>0.95940000000000003</v>
      </c>
      <c r="H69" s="39">
        <f t="shared" ref="H69" si="73">IF(H67=0,1,IFERROR(ROUND(H68/H67,4),0))</f>
        <v>0.99099999999999999</v>
      </c>
      <c r="I69" s="39">
        <f t="shared" ref="I69" si="74">IF(I67=0,1,IFERROR(ROUND(I68/I67,4),0))</f>
        <v>1</v>
      </c>
      <c r="J69" s="40">
        <f t="shared" ref="J69" si="75">IF(J67=0,1,IFERROR(ROUND(J68/J67,4),0))</f>
        <v>1</v>
      </c>
      <c r="K69" s="41">
        <f t="shared" ref="K69" si="76">IF(K67=0,1,IFERROR(ROUND(K68/K67,4),0))</f>
        <v>0.97240000000000004</v>
      </c>
      <c r="L69" s="401"/>
      <c r="M69" s="375"/>
      <c r="N69" s="372"/>
      <c r="O69" s="375"/>
      <c r="P69" s="372"/>
      <c r="Q69" s="378"/>
      <c r="R69" s="381"/>
      <c r="S69" s="384"/>
    </row>
    <row r="70" spans="1:19" x14ac:dyDescent="0.25">
      <c r="A70" s="1"/>
      <c r="B70" s="387" t="s">
        <v>267</v>
      </c>
      <c r="C70" s="388"/>
      <c r="D70" s="131" t="s">
        <v>246</v>
      </c>
      <c r="E70" s="393">
        <v>0.8</v>
      </c>
      <c r="F70" s="396" t="s">
        <v>259</v>
      </c>
      <c r="G70" s="45">
        <v>1302</v>
      </c>
      <c r="H70" s="46">
        <v>1092</v>
      </c>
      <c r="I70" s="46"/>
      <c r="J70" s="47"/>
      <c r="K70" s="35">
        <f>SUM(G70:J70)</f>
        <v>2394</v>
      </c>
      <c r="L70" s="399"/>
      <c r="M70" s="373"/>
      <c r="N70" s="370"/>
      <c r="O70" s="373"/>
      <c r="P70" s="370"/>
      <c r="Q70" s="376"/>
      <c r="R70" s="379"/>
      <c r="S70" s="382"/>
    </row>
    <row r="71" spans="1:19" ht="15.6" thickBot="1" x14ac:dyDescent="0.3">
      <c r="A71" s="1"/>
      <c r="B71" s="389"/>
      <c r="C71" s="390"/>
      <c r="D71" s="130" t="s">
        <v>262</v>
      </c>
      <c r="E71" s="394"/>
      <c r="F71" s="397"/>
      <c r="G71" s="42">
        <v>1073</v>
      </c>
      <c r="H71" s="43">
        <v>1079</v>
      </c>
      <c r="I71" s="43"/>
      <c r="J71" s="44"/>
      <c r="K71" s="37">
        <f>SUM(G71:J71)</f>
        <v>2152</v>
      </c>
      <c r="L71" s="400"/>
      <c r="M71" s="374"/>
      <c r="N71" s="371"/>
      <c r="O71" s="374"/>
      <c r="P71" s="371"/>
      <c r="Q71" s="377"/>
      <c r="R71" s="380"/>
      <c r="S71" s="383"/>
    </row>
    <row r="72" spans="1:19" ht="16.2" thickTop="1" thickBot="1" x14ac:dyDescent="0.3">
      <c r="A72" s="1"/>
      <c r="B72" s="391"/>
      <c r="C72" s="392"/>
      <c r="D72" s="36" t="s">
        <v>239</v>
      </c>
      <c r="E72" s="395"/>
      <c r="F72" s="398"/>
      <c r="G72" s="38">
        <f>IF(G70=0,1,IFERROR(ROUND(G71/G70,4),0))</f>
        <v>0.82410000000000005</v>
      </c>
      <c r="H72" s="39">
        <f t="shared" ref="H72" si="77">IF(H70=0,1,IFERROR(ROUND(H71/H70,4),0))</f>
        <v>0.98809999999999998</v>
      </c>
      <c r="I72" s="39">
        <f t="shared" ref="I72" si="78">IF(I70=0,1,IFERROR(ROUND(I71/I70,4),0))</f>
        <v>1</v>
      </c>
      <c r="J72" s="40">
        <f t="shared" ref="J72" si="79">IF(J70=0,1,IFERROR(ROUND(J71/J70,4),0))</f>
        <v>1</v>
      </c>
      <c r="K72" s="41">
        <f t="shared" ref="K72" si="80">IF(K70=0,1,IFERROR(ROUND(K71/K70,4),0))</f>
        <v>0.89890000000000003</v>
      </c>
      <c r="L72" s="401"/>
      <c r="M72" s="375"/>
      <c r="N72" s="372"/>
      <c r="O72" s="375"/>
      <c r="P72" s="372"/>
      <c r="Q72" s="378"/>
      <c r="R72" s="381"/>
      <c r="S72" s="384"/>
    </row>
    <row r="73" spans="1:19" x14ac:dyDescent="0.25">
      <c r="A73" s="1"/>
      <c r="B73" s="387" t="s">
        <v>268</v>
      </c>
      <c r="C73" s="388"/>
      <c r="D73" s="131" t="s">
        <v>246</v>
      </c>
      <c r="E73" s="393">
        <v>0.8</v>
      </c>
      <c r="F73" s="396" t="s">
        <v>269</v>
      </c>
      <c r="G73" s="45">
        <v>26730</v>
      </c>
      <c r="H73" s="46">
        <v>19695</v>
      </c>
      <c r="I73" s="46"/>
      <c r="J73" s="47"/>
      <c r="K73" s="35">
        <f>SUM(G73:J73)</f>
        <v>46425</v>
      </c>
      <c r="L73" s="399"/>
      <c r="M73" s="373"/>
      <c r="N73" s="370"/>
      <c r="O73" s="373"/>
      <c r="P73" s="370"/>
      <c r="Q73" s="376"/>
      <c r="R73" s="379"/>
      <c r="S73" s="382"/>
    </row>
    <row r="74" spans="1:19" ht="15.6" thickBot="1" x14ac:dyDescent="0.3">
      <c r="A74" s="1"/>
      <c r="B74" s="389"/>
      <c r="C74" s="390"/>
      <c r="D74" s="130" t="s">
        <v>270</v>
      </c>
      <c r="E74" s="394"/>
      <c r="F74" s="397"/>
      <c r="G74" s="42">
        <v>25326</v>
      </c>
      <c r="H74" s="43">
        <v>18255</v>
      </c>
      <c r="I74" s="43"/>
      <c r="J74" s="44"/>
      <c r="K74" s="37">
        <f>SUM(G74:J74)</f>
        <v>43581</v>
      </c>
      <c r="L74" s="400"/>
      <c r="M74" s="374"/>
      <c r="N74" s="371"/>
      <c r="O74" s="374"/>
      <c r="P74" s="371"/>
      <c r="Q74" s="377"/>
      <c r="R74" s="380"/>
      <c r="S74" s="383"/>
    </row>
    <row r="75" spans="1:19" ht="16.2" thickTop="1" thickBot="1" x14ac:dyDescent="0.3">
      <c r="A75" s="1"/>
      <c r="B75" s="391"/>
      <c r="C75" s="392"/>
      <c r="D75" s="36" t="s">
        <v>239</v>
      </c>
      <c r="E75" s="395"/>
      <c r="F75" s="398"/>
      <c r="G75" s="38">
        <f>IF(G73=0,1,IFERROR(ROUND(G74/G73,4),0))</f>
        <v>0.94750000000000001</v>
      </c>
      <c r="H75" s="39">
        <f t="shared" ref="H75" si="81">IF(H73=0,1,IFERROR(ROUND(H74/H73,4),0))</f>
        <v>0.92689999999999995</v>
      </c>
      <c r="I75" s="39">
        <f t="shared" ref="I75" si="82">IF(I73=0,1,IFERROR(ROUND(I74/I73,4),0))</f>
        <v>1</v>
      </c>
      <c r="J75" s="40">
        <f t="shared" ref="J75" si="83">IF(J73=0,1,IFERROR(ROUND(J74/J73,4),0))</f>
        <v>1</v>
      </c>
      <c r="K75" s="41">
        <f t="shared" ref="K75" si="84">IF(K73=0,1,IFERROR(ROUND(K74/K73,4),0))</f>
        <v>0.93869999999999998</v>
      </c>
      <c r="L75" s="401"/>
      <c r="M75" s="375"/>
      <c r="N75" s="372"/>
      <c r="O75" s="375"/>
      <c r="P75" s="372"/>
      <c r="Q75" s="378"/>
      <c r="R75" s="385"/>
      <c r="S75" s="386"/>
    </row>
    <row r="76" spans="1:19" x14ac:dyDescent="0.25">
      <c r="A76" s="1"/>
      <c r="B76" s="1"/>
      <c r="C76" s="1"/>
      <c r="D76" s="1"/>
      <c r="E76" s="1"/>
      <c r="F76" s="1"/>
      <c r="G76" s="1"/>
      <c r="H76" s="1"/>
      <c r="I76" s="1"/>
      <c r="J76" s="1"/>
      <c r="K76" s="1"/>
      <c r="L76" s="1"/>
      <c r="M76" s="1"/>
      <c r="N76" s="1"/>
      <c r="O76" s="1"/>
      <c r="P76" s="1"/>
      <c r="Q76" s="1"/>
      <c r="R76" s="1"/>
      <c r="S76" s="1"/>
    </row>
    <row r="77" spans="1:19" x14ac:dyDescent="0.25">
      <c r="A77" s="1"/>
      <c r="B77" s="1"/>
      <c r="C77" s="1"/>
      <c r="D77" s="1"/>
      <c r="E77" s="1"/>
      <c r="F77" s="1"/>
      <c r="G77" s="1"/>
      <c r="H77" s="1"/>
      <c r="I77" s="1"/>
      <c r="J77" s="1"/>
      <c r="K77" s="1"/>
      <c r="L77" s="1"/>
      <c r="M77" s="1"/>
      <c r="N77" s="1"/>
      <c r="O77" s="1"/>
      <c r="P77" s="1"/>
      <c r="Q77" s="1"/>
      <c r="R77" s="1"/>
      <c r="S77" s="1"/>
    </row>
    <row r="78" spans="1:19" x14ac:dyDescent="0.25">
      <c r="B78" s="7"/>
      <c r="C78" s="15"/>
      <c r="E78" s="16"/>
      <c r="F78" s="16"/>
      <c r="G78" s="16"/>
      <c r="H78" s="16"/>
      <c r="I78" s="16"/>
      <c r="J78" s="16"/>
      <c r="K78" s="16"/>
      <c r="L78" s="16"/>
      <c r="M78" s="16"/>
      <c r="N78" s="16"/>
      <c r="O78" s="16"/>
      <c r="P78" s="16"/>
      <c r="Q78" s="25"/>
    </row>
    <row r="79" spans="1:19" ht="16.2" x14ac:dyDescent="0.25">
      <c r="A79" s="21"/>
      <c r="N79" s="132"/>
      <c r="O79" s="132"/>
      <c r="P79" s="132"/>
    </row>
  </sheetData>
  <sheetProtection algorithmName="SHA-512" hashValue="wZu7p6vx8RqF8SK+/XqBxgal7u0T5QGTPsFKq2OY1zxsQ2lpK4q9MEN+OxnQQf5T7oNejPM0meGQXm3maSTAGg==" saltValue="Aow91EoChdtIXw/Rcq57aA==" spinCount="100000" sheet="1" objects="1" scenarios="1" formatColumns="0" formatRows="0"/>
  <mergeCells count="245">
    <mergeCell ref="A1:F1"/>
    <mergeCell ref="A2:D2"/>
    <mergeCell ref="R4:S5"/>
    <mergeCell ref="D4:E4"/>
    <mergeCell ref="H4:I4"/>
    <mergeCell ref="D5:E5"/>
    <mergeCell ref="D6:E6"/>
    <mergeCell ref="F11:F13"/>
    <mergeCell ref="L9:M9"/>
    <mergeCell ref="N9:O9"/>
    <mergeCell ref="P9:Q9"/>
    <mergeCell ref="B11:C13"/>
    <mergeCell ref="E9:E10"/>
    <mergeCell ref="F9:F10"/>
    <mergeCell ref="A8:D8"/>
    <mergeCell ref="B14:C16"/>
    <mergeCell ref="E14:E16"/>
    <mergeCell ref="R9:S9"/>
    <mergeCell ref="L11:L13"/>
    <mergeCell ref="M11:M13"/>
    <mergeCell ref="N11:N13"/>
    <mergeCell ref="P11:P13"/>
    <mergeCell ref="R11:R13"/>
    <mergeCell ref="O11:O13"/>
    <mergeCell ref="Q11:Q13"/>
    <mergeCell ref="S11:S13"/>
    <mergeCell ref="E11:E13"/>
    <mergeCell ref="Q20:Q22"/>
    <mergeCell ref="R20:R22"/>
    <mergeCell ref="S20:S22"/>
    <mergeCell ref="C10:D10"/>
    <mergeCell ref="P17:P19"/>
    <mergeCell ref="Q17:Q19"/>
    <mergeCell ref="R17:R19"/>
    <mergeCell ref="S17:S19"/>
    <mergeCell ref="B20:C22"/>
    <mergeCell ref="E20:E22"/>
    <mergeCell ref="F20:F22"/>
    <mergeCell ref="L20:L22"/>
    <mergeCell ref="M20:M22"/>
    <mergeCell ref="N20:N22"/>
    <mergeCell ref="Q14:Q16"/>
    <mergeCell ref="R14:R16"/>
    <mergeCell ref="S14:S16"/>
    <mergeCell ref="B17:C19"/>
    <mergeCell ref="E17:E19"/>
    <mergeCell ref="F17:F19"/>
    <mergeCell ref="L17:L19"/>
    <mergeCell ref="M17:M19"/>
    <mergeCell ref="N17:N19"/>
    <mergeCell ref="O17:O19"/>
    <mergeCell ref="Q23:Q25"/>
    <mergeCell ref="R23:R25"/>
    <mergeCell ref="S23:S25"/>
    <mergeCell ref="B26:C28"/>
    <mergeCell ref="E26:E28"/>
    <mergeCell ref="F26:F28"/>
    <mergeCell ref="L26:L28"/>
    <mergeCell ref="M26:M28"/>
    <mergeCell ref="N26:N28"/>
    <mergeCell ref="E23:E25"/>
    <mergeCell ref="F23:F25"/>
    <mergeCell ref="L23:L25"/>
    <mergeCell ref="M23:M25"/>
    <mergeCell ref="N23:N25"/>
    <mergeCell ref="O23:O25"/>
    <mergeCell ref="B23:C25"/>
    <mergeCell ref="P23:P25"/>
    <mergeCell ref="Q29:Q31"/>
    <mergeCell ref="R29:R31"/>
    <mergeCell ref="S29:S31"/>
    <mergeCell ref="O26:O28"/>
    <mergeCell ref="P26:P28"/>
    <mergeCell ref="Q26:Q28"/>
    <mergeCell ref="R26:R28"/>
    <mergeCell ref="S26:S28"/>
    <mergeCell ref="B29:C31"/>
    <mergeCell ref="E29:E31"/>
    <mergeCell ref="F29:F31"/>
    <mergeCell ref="L29:L31"/>
    <mergeCell ref="M29:M31"/>
    <mergeCell ref="N29:N31"/>
    <mergeCell ref="O29:O31"/>
    <mergeCell ref="P29:P31"/>
    <mergeCell ref="Q32:Q34"/>
    <mergeCell ref="R32:R34"/>
    <mergeCell ref="S32:S34"/>
    <mergeCell ref="B35:C37"/>
    <mergeCell ref="E35:E37"/>
    <mergeCell ref="F35:F37"/>
    <mergeCell ref="L35:L37"/>
    <mergeCell ref="M35:M37"/>
    <mergeCell ref="N35:N37"/>
    <mergeCell ref="E32:E34"/>
    <mergeCell ref="F32:F34"/>
    <mergeCell ref="L32:L34"/>
    <mergeCell ref="M32:M34"/>
    <mergeCell ref="N32:N34"/>
    <mergeCell ref="O32:O34"/>
    <mergeCell ref="B32:C34"/>
    <mergeCell ref="Q38:Q40"/>
    <mergeCell ref="R38:R40"/>
    <mergeCell ref="S38:S40"/>
    <mergeCell ref="O35:O37"/>
    <mergeCell ref="P35:P37"/>
    <mergeCell ref="Q35:Q37"/>
    <mergeCell ref="R35:R37"/>
    <mergeCell ref="S35:S37"/>
    <mergeCell ref="B38:C40"/>
    <mergeCell ref="E38:E40"/>
    <mergeCell ref="F38:F40"/>
    <mergeCell ref="L38:L40"/>
    <mergeCell ref="M38:M40"/>
    <mergeCell ref="A43:D43"/>
    <mergeCell ref="E44:E45"/>
    <mergeCell ref="F44:F45"/>
    <mergeCell ref="K44:K45"/>
    <mergeCell ref="L44:M44"/>
    <mergeCell ref="N38:N40"/>
    <mergeCell ref="O38:O40"/>
    <mergeCell ref="P38:P40"/>
    <mergeCell ref="P32:P34"/>
    <mergeCell ref="O20:O22"/>
    <mergeCell ref="P20:P22"/>
    <mergeCell ref="F14:F16"/>
    <mergeCell ref="L14:L16"/>
    <mergeCell ref="M14:M16"/>
    <mergeCell ref="N14:N16"/>
    <mergeCell ref="O14:O16"/>
    <mergeCell ref="P14:P16"/>
    <mergeCell ref="K9:K10"/>
    <mergeCell ref="B49:C51"/>
    <mergeCell ref="E49:E51"/>
    <mergeCell ref="F49:F51"/>
    <mergeCell ref="L49:L51"/>
    <mergeCell ref="M49:M51"/>
    <mergeCell ref="N44:O44"/>
    <mergeCell ref="P44:Q44"/>
    <mergeCell ref="R44:S44"/>
    <mergeCell ref="C45:D45"/>
    <mergeCell ref="B46:C48"/>
    <mergeCell ref="E46:E48"/>
    <mergeCell ref="F46:F48"/>
    <mergeCell ref="L46:L48"/>
    <mergeCell ref="M46:M48"/>
    <mergeCell ref="N46:N48"/>
    <mergeCell ref="N49:N51"/>
    <mergeCell ref="O49:O51"/>
    <mergeCell ref="P49:P51"/>
    <mergeCell ref="Q49:Q51"/>
    <mergeCell ref="R49:R51"/>
    <mergeCell ref="S49:S51"/>
    <mergeCell ref="O46:O48"/>
    <mergeCell ref="P46:P48"/>
    <mergeCell ref="Q46:Q48"/>
    <mergeCell ref="R46:R48"/>
    <mergeCell ref="S46:S48"/>
    <mergeCell ref="B55:C57"/>
    <mergeCell ref="E55:E57"/>
    <mergeCell ref="F55:F57"/>
    <mergeCell ref="L55:L57"/>
    <mergeCell ref="M55:M57"/>
    <mergeCell ref="B52:C54"/>
    <mergeCell ref="E52:E54"/>
    <mergeCell ref="F52:F54"/>
    <mergeCell ref="L52:L54"/>
    <mergeCell ref="M52:M54"/>
    <mergeCell ref="N55:N57"/>
    <mergeCell ref="O55:O57"/>
    <mergeCell ref="P55:P57"/>
    <mergeCell ref="Q55:Q57"/>
    <mergeCell ref="R55:R57"/>
    <mergeCell ref="S55:S57"/>
    <mergeCell ref="O52:O54"/>
    <mergeCell ref="P52:P54"/>
    <mergeCell ref="Q52:Q54"/>
    <mergeCell ref="R52:R54"/>
    <mergeCell ref="S52:S54"/>
    <mergeCell ref="N52:N54"/>
    <mergeCell ref="B61:C63"/>
    <mergeCell ref="E61:E63"/>
    <mergeCell ref="F61:F63"/>
    <mergeCell ref="L61:L63"/>
    <mergeCell ref="M61:M63"/>
    <mergeCell ref="B58:C60"/>
    <mergeCell ref="E58:E60"/>
    <mergeCell ref="F58:F60"/>
    <mergeCell ref="L58:L60"/>
    <mergeCell ref="M58:M60"/>
    <mergeCell ref="N61:N63"/>
    <mergeCell ref="O61:O63"/>
    <mergeCell ref="P61:P63"/>
    <mergeCell ref="Q61:Q63"/>
    <mergeCell ref="R61:R63"/>
    <mergeCell ref="S61:S63"/>
    <mergeCell ref="O58:O60"/>
    <mergeCell ref="P58:P60"/>
    <mergeCell ref="Q58:Q60"/>
    <mergeCell ref="R58:R60"/>
    <mergeCell ref="S58:S60"/>
    <mergeCell ref="N58:N60"/>
    <mergeCell ref="B67:C69"/>
    <mergeCell ref="E67:E69"/>
    <mergeCell ref="F67:F69"/>
    <mergeCell ref="L67:L69"/>
    <mergeCell ref="M67:M69"/>
    <mergeCell ref="B64:C66"/>
    <mergeCell ref="E64:E66"/>
    <mergeCell ref="F64:F66"/>
    <mergeCell ref="L64:L66"/>
    <mergeCell ref="M64:M66"/>
    <mergeCell ref="B73:C75"/>
    <mergeCell ref="E73:E75"/>
    <mergeCell ref="F73:F75"/>
    <mergeCell ref="L73:L75"/>
    <mergeCell ref="M73:M75"/>
    <mergeCell ref="B70:C72"/>
    <mergeCell ref="E70:E72"/>
    <mergeCell ref="F70:F72"/>
    <mergeCell ref="L70:L72"/>
    <mergeCell ref="M70:M72"/>
    <mergeCell ref="N73:N75"/>
    <mergeCell ref="O73:O75"/>
    <mergeCell ref="P73:P75"/>
    <mergeCell ref="Q73:Q75"/>
    <mergeCell ref="R73:R75"/>
    <mergeCell ref="S73:S75"/>
    <mergeCell ref="O70:O72"/>
    <mergeCell ref="P70:P72"/>
    <mergeCell ref="Q70:Q72"/>
    <mergeCell ref="R70:R72"/>
    <mergeCell ref="S70:S72"/>
    <mergeCell ref="N70:N72"/>
    <mergeCell ref="N67:N69"/>
    <mergeCell ref="O67:O69"/>
    <mergeCell ref="P67:P69"/>
    <mergeCell ref="Q67:Q69"/>
    <mergeCell ref="R67:R69"/>
    <mergeCell ref="S67:S69"/>
    <mergeCell ref="O64:O66"/>
    <mergeCell ref="P64:P66"/>
    <mergeCell ref="Q64:Q66"/>
    <mergeCell ref="R64:R66"/>
    <mergeCell ref="S64:S66"/>
    <mergeCell ref="N64:N66"/>
  </mergeCells>
  <conditionalFormatting sqref="L11:M13">
    <cfRule type="expression" dxfId="83" priority="84">
      <formula>$G$13&lt;$E$11</formula>
    </cfRule>
  </conditionalFormatting>
  <conditionalFormatting sqref="N11:O13">
    <cfRule type="expression" dxfId="82" priority="83">
      <formula>$H$13&lt;$E$11</formula>
    </cfRule>
  </conditionalFormatting>
  <conditionalFormatting sqref="P11:Q13">
    <cfRule type="expression" dxfId="81" priority="82">
      <formula>$I$13&lt;$E$11</formula>
    </cfRule>
  </conditionalFormatting>
  <conditionalFormatting sqref="R11:S13">
    <cfRule type="expression" dxfId="80" priority="81">
      <formula>$J$13&lt;$E$11</formula>
    </cfRule>
  </conditionalFormatting>
  <conditionalFormatting sqref="L14:M16">
    <cfRule type="expression" dxfId="79" priority="80">
      <formula>$G$16&lt;$E$11</formula>
    </cfRule>
  </conditionalFormatting>
  <conditionalFormatting sqref="N14:O16">
    <cfRule type="expression" dxfId="78" priority="79">
      <formula>$H$16&lt;$E$11</formula>
    </cfRule>
  </conditionalFormatting>
  <conditionalFormatting sqref="P14:Q16">
    <cfRule type="expression" dxfId="77" priority="78">
      <formula>$I$16&lt;$E$11</formula>
    </cfRule>
  </conditionalFormatting>
  <conditionalFormatting sqref="R14:S16">
    <cfRule type="expression" dxfId="76" priority="77">
      <formula>$J$16&lt;$E$11</formula>
    </cfRule>
  </conditionalFormatting>
  <conditionalFormatting sqref="L17:M19">
    <cfRule type="expression" dxfId="75" priority="76">
      <formula>$G$19&lt;$E$11</formula>
    </cfRule>
  </conditionalFormatting>
  <conditionalFormatting sqref="N17:O19">
    <cfRule type="expression" dxfId="74" priority="75">
      <formula>$H$19&lt;$E$11</formula>
    </cfRule>
  </conditionalFormatting>
  <conditionalFormatting sqref="P17:Q19">
    <cfRule type="expression" dxfId="73" priority="74">
      <formula>$I$19&lt;$E$11</formula>
    </cfRule>
  </conditionalFormatting>
  <conditionalFormatting sqref="R17:S19">
    <cfRule type="expression" dxfId="72" priority="73">
      <formula>$J$19&lt;$E$11</formula>
    </cfRule>
  </conditionalFormatting>
  <conditionalFormatting sqref="L20:M22">
    <cfRule type="expression" dxfId="71" priority="72">
      <formula>$G$22&lt;$E$11</formula>
    </cfRule>
  </conditionalFormatting>
  <conditionalFormatting sqref="N20:O22">
    <cfRule type="expression" dxfId="70" priority="71">
      <formula>$H$22&lt;$E$11</formula>
    </cfRule>
  </conditionalFormatting>
  <conditionalFormatting sqref="P20:Q22">
    <cfRule type="expression" dxfId="69" priority="70">
      <formula>$I$22&lt;$E$11</formula>
    </cfRule>
  </conditionalFormatting>
  <conditionalFormatting sqref="R20:S22">
    <cfRule type="expression" dxfId="68" priority="69">
      <formula>$J$22&lt;$E$11</formula>
    </cfRule>
  </conditionalFormatting>
  <conditionalFormatting sqref="L23:L25">
    <cfRule type="expression" dxfId="67" priority="68">
      <formula>$G$25&lt;$E$11</formula>
    </cfRule>
  </conditionalFormatting>
  <conditionalFormatting sqref="N23:O25">
    <cfRule type="expression" dxfId="66" priority="67">
      <formula>$H$25&lt;$E$11</formula>
    </cfRule>
  </conditionalFormatting>
  <conditionalFormatting sqref="P23:Q25">
    <cfRule type="expression" dxfId="65" priority="66">
      <formula>$I$25&lt;$E$11</formula>
    </cfRule>
  </conditionalFormatting>
  <conditionalFormatting sqref="R23:S25">
    <cfRule type="expression" dxfId="64" priority="65">
      <formula>$J$25&lt;$E$11</formula>
    </cfRule>
  </conditionalFormatting>
  <conditionalFormatting sqref="L26:L28">
    <cfRule type="expression" dxfId="63" priority="64">
      <formula>$G$28&lt;$E$11</formula>
    </cfRule>
  </conditionalFormatting>
  <conditionalFormatting sqref="N26:O28">
    <cfRule type="expression" dxfId="62" priority="63">
      <formula>$H$28&lt;$E$11</formula>
    </cfRule>
  </conditionalFormatting>
  <conditionalFormatting sqref="P26:Q28">
    <cfRule type="expression" dxfId="61" priority="62">
      <formula>$I$28&lt;$E$11</formula>
    </cfRule>
  </conditionalFormatting>
  <conditionalFormatting sqref="R26:S28">
    <cfRule type="expression" dxfId="60" priority="61">
      <formula>$J$28&lt;$E$11</formula>
    </cfRule>
  </conditionalFormatting>
  <conditionalFormatting sqref="L29:L31">
    <cfRule type="expression" dxfId="59" priority="60">
      <formula>$G$31&lt;$E$11</formula>
    </cfRule>
  </conditionalFormatting>
  <conditionalFormatting sqref="N29:O31">
    <cfRule type="expression" dxfId="58" priority="59">
      <formula>$H$31&lt;$E$11</formula>
    </cfRule>
  </conditionalFormatting>
  <conditionalFormatting sqref="P29:Q31">
    <cfRule type="expression" dxfId="57" priority="58">
      <formula>$I$31&lt;$E$11</formula>
    </cfRule>
  </conditionalFormatting>
  <conditionalFormatting sqref="R29:S31">
    <cfRule type="expression" dxfId="56" priority="57">
      <formula>$J$31&lt;$E$11</formula>
    </cfRule>
  </conditionalFormatting>
  <conditionalFormatting sqref="L32:M34">
    <cfRule type="expression" dxfId="55" priority="56">
      <formula>$G$34&lt;$E$11</formula>
    </cfRule>
  </conditionalFormatting>
  <conditionalFormatting sqref="N32:O34">
    <cfRule type="expression" dxfId="54" priority="55">
      <formula>$H$34&lt;$E$11</formula>
    </cfRule>
  </conditionalFormatting>
  <conditionalFormatting sqref="P32:Q34">
    <cfRule type="expression" dxfId="53" priority="54">
      <formula>$I$34&lt;$E$11</formula>
    </cfRule>
  </conditionalFormatting>
  <conditionalFormatting sqref="R32:S34">
    <cfRule type="expression" dxfId="52" priority="53">
      <formula>$J$34&lt;$E$11</formula>
    </cfRule>
  </conditionalFormatting>
  <conditionalFormatting sqref="L35:M37">
    <cfRule type="expression" dxfId="51" priority="52">
      <formula>$G$37&lt;$E$11</formula>
    </cfRule>
  </conditionalFormatting>
  <conditionalFormatting sqref="N35:O37">
    <cfRule type="expression" dxfId="50" priority="51">
      <formula>$H$37&lt;$E$11</formula>
    </cfRule>
  </conditionalFormatting>
  <conditionalFormatting sqref="P35:Q37">
    <cfRule type="expression" dxfId="49" priority="50">
      <formula>$I$37&lt;$E$11</formula>
    </cfRule>
  </conditionalFormatting>
  <conditionalFormatting sqref="R35:S37">
    <cfRule type="expression" dxfId="48" priority="49">
      <formula>$J$37&lt;$E$11</formula>
    </cfRule>
  </conditionalFormatting>
  <conditionalFormatting sqref="L38:M40">
    <cfRule type="expression" dxfId="47" priority="48">
      <formula>$G$40&lt;$E$11</formula>
    </cfRule>
  </conditionalFormatting>
  <conditionalFormatting sqref="N38:O40">
    <cfRule type="expression" dxfId="46" priority="47">
      <formula>$H$40&lt;$E$11</formula>
    </cfRule>
  </conditionalFormatting>
  <conditionalFormatting sqref="P38:Q40">
    <cfRule type="expression" dxfId="45" priority="46">
      <formula>$I$40&lt;$E$11</formula>
    </cfRule>
  </conditionalFormatting>
  <conditionalFormatting sqref="R38:S40">
    <cfRule type="expression" dxfId="44" priority="45">
      <formula>$J$40&lt;$E$11</formula>
    </cfRule>
  </conditionalFormatting>
  <conditionalFormatting sqref="L46:M48">
    <cfRule type="expression" dxfId="43" priority="44">
      <formula>$G$48&lt;$E$11</formula>
    </cfRule>
  </conditionalFormatting>
  <conditionalFormatting sqref="N46:O48">
    <cfRule type="expression" dxfId="42" priority="43">
      <formula>$H$48&lt;$E$11</formula>
    </cfRule>
  </conditionalFormatting>
  <conditionalFormatting sqref="P46:Q48">
    <cfRule type="expression" dxfId="41" priority="42">
      <formula>$I$48&lt;$E$11</formula>
    </cfRule>
  </conditionalFormatting>
  <conditionalFormatting sqref="R46:S48">
    <cfRule type="expression" dxfId="40" priority="41">
      <formula>$J$48&lt;$E$11</formula>
    </cfRule>
  </conditionalFormatting>
  <conditionalFormatting sqref="L49:M51">
    <cfRule type="expression" dxfId="39" priority="40">
      <formula>$G$51&lt;$E$11</formula>
    </cfRule>
  </conditionalFormatting>
  <conditionalFormatting sqref="N49:O51">
    <cfRule type="expression" dxfId="38" priority="39">
      <formula>$H$51&lt;$E$11</formula>
    </cfRule>
  </conditionalFormatting>
  <conditionalFormatting sqref="P49:Q51">
    <cfRule type="expression" dxfId="37" priority="38">
      <formula>$I$51&lt;$E$11</formula>
    </cfRule>
  </conditionalFormatting>
  <conditionalFormatting sqref="R49:S51">
    <cfRule type="expression" dxfId="36" priority="37">
      <formula>$J$51&lt;$E$11</formula>
    </cfRule>
  </conditionalFormatting>
  <conditionalFormatting sqref="L52:M54">
    <cfRule type="expression" dxfId="35" priority="36">
      <formula>$G$54&lt;$E$11</formula>
    </cfRule>
  </conditionalFormatting>
  <conditionalFormatting sqref="N52:O54">
    <cfRule type="expression" dxfId="34" priority="35">
      <formula>$H$54&lt;$E$11</formula>
    </cfRule>
  </conditionalFormatting>
  <conditionalFormatting sqref="P52:Q54">
    <cfRule type="expression" dxfId="33" priority="34">
      <formula>$I$54&lt;$E$11</formula>
    </cfRule>
  </conditionalFormatting>
  <conditionalFormatting sqref="R52:S54">
    <cfRule type="expression" dxfId="32" priority="33">
      <formula>$J$54&lt;$E$11</formula>
    </cfRule>
  </conditionalFormatting>
  <conditionalFormatting sqref="L55:M57">
    <cfRule type="expression" dxfId="31" priority="32">
      <formula>$G$57&lt;$E$11</formula>
    </cfRule>
  </conditionalFormatting>
  <conditionalFormatting sqref="N55:O57">
    <cfRule type="expression" dxfId="30" priority="31">
      <formula>$H$57&lt;$E$11</formula>
    </cfRule>
  </conditionalFormatting>
  <conditionalFormatting sqref="P55:Q57">
    <cfRule type="expression" dxfId="29" priority="30">
      <formula>$I$57&lt;$E$11</formula>
    </cfRule>
  </conditionalFormatting>
  <conditionalFormatting sqref="R55:S57">
    <cfRule type="expression" dxfId="28" priority="29">
      <formula>$J$57&lt;$E$11</formula>
    </cfRule>
  </conditionalFormatting>
  <conditionalFormatting sqref="L58:M60">
    <cfRule type="expression" dxfId="27" priority="28">
      <formula>$G$60&lt;$E$11</formula>
    </cfRule>
  </conditionalFormatting>
  <conditionalFormatting sqref="N58:O60">
    <cfRule type="expression" dxfId="26" priority="27">
      <formula>$H$60&lt;$E$11</formula>
    </cfRule>
  </conditionalFormatting>
  <conditionalFormatting sqref="P58:Q60">
    <cfRule type="expression" dxfId="25" priority="26">
      <formula>$I$60&lt;$E$11</formula>
    </cfRule>
  </conditionalFormatting>
  <conditionalFormatting sqref="R58:S60">
    <cfRule type="expression" dxfId="24" priority="25">
      <formula>$J$60&lt;$E$11</formula>
    </cfRule>
  </conditionalFormatting>
  <conditionalFormatting sqref="L61:M63">
    <cfRule type="expression" dxfId="23" priority="24">
      <formula>$G$63&lt;$E$11</formula>
    </cfRule>
  </conditionalFormatting>
  <conditionalFormatting sqref="N61:O63">
    <cfRule type="expression" dxfId="22" priority="23">
      <formula>$H$63&lt;$E$11</formula>
    </cfRule>
  </conditionalFormatting>
  <conditionalFormatting sqref="P61:Q63">
    <cfRule type="expression" dxfId="21" priority="22">
      <formula>$I$63&lt;$E$11</formula>
    </cfRule>
  </conditionalFormatting>
  <conditionalFormatting sqref="R61:S63">
    <cfRule type="expression" dxfId="20" priority="21">
      <formula>$J$63&lt;$E$11</formula>
    </cfRule>
  </conditionalFormatting>
  <conditionalFormatting sqref="L64:M66">
    <cfRule type="expression" dxfId="19" priority="20">
      <formula>$G$66&lt;$E$64</formula>
    </cfRule>
  </conditionalFormatting>
  <conditionalFormatting sqref="N64:O66">
    <cfRule type="expression" dxfId="18" priority="19">
      <formula>$H$66&lt;$E$64</formula>
    </cfRule>
  </conditionalFormatting>
  <conditionalFormatting sqref="P64:Q66">
    <cfRule type="expression" dxfId="17" priority="18">
      <formula>$I$66&lt;$E$64</formula>
    </cfRule>
  </conditionalFormatting>
  <conditionalFormatting sqref="R64:S66">
    <cfRule type="expression" dxfId="16" priority="17">
      <formula>$J$66&lt;$E$64</formula>
    </cfRule>
  </conditionalFormatting>
  <conditionalFormatting sqref="L67:M69">
    <cfRule type="expression" dxfId="15" priority="16">
      <formula>$G$69&lt;$E$67</formula>
    </cfRule>
  </conditionalFormatting>
  <conditionalFormatting sqref="N67:O69">
    <cfRule type="expression" dxfId="14" priority="15">
      <formula>$H$69&lt;$E$67</formula>
    </cfRule>
  </conditionalFormatting>
  <conditionalFormatting sqref="P67:Q69">
    <cfRule type="expression" dxfId="13" priority="14">
      <formula>$I$69&lt;$E$67</formula>
    </cfRule>
  </conditionalFormatting>
  <conditionalFormatting sqref="R67:S69">
    <cfRule type="expression" dxfId="12" priority="13">
      <formula>$J$69&lt;$E$67</formula>
    </cfRule>
  </conditionalFormatting>
  <conditionalFormatting sqref="L70:M72">
    <cfRule type="expression" dxfId="11" priority="12">
      <formula>$G$72&lt;$E$70</formula>
    </cfRule>
  </conditionalFormatting>
  <conditionalFormatting sqref="N70:O72">
    <cfRule type="expression" dxfId="10" priority="11">
      <formula>$H$72&lt;$E$70</formula>
    </cfRule>
  </conditionalFormatting>
  <conditionalFormatting sqref="P70:Q72">
    <cfRule type="expression" dxfId="9" priority="10">
      <formula>$I$72&lt;$E$70</formula>
    </cfRule>
  </conditionalFormatting>
  <conditionalFormatting sqref="R70:S72">
    <cfRule type="expression" dxfId="8" priority="9">
      <formula>$J$72&lt;$E$70</formula>
    </cfRule>
  </conditionalFormatting>
  <conditionalFormatting sqref="L73:M75">
    <cfRule type="expression" dxfId="7" priority="8">
      <formula>$G$75&lt;$E$73</formula>
    </cfRule>
  </conditionalFormatting>
  <conditionalFormatting sqref="N73:O75">
    <cfRule type="expression" dxfId="6" priority="7">
      <formula>$H$75&lt;$E$73</formula>
    </cfRule>
  </conditionalFormatting>
  <conditionalFormatting sqref="P73:Q75">
    <cfRule type="expression" dxfId="5" priority="6">
      <formula>$I$75&lt;$E$73</formula>
    </cfRule>
  </conditionalFormatting>
  <conditionalFormatting sqref="R73:S75">
    <cfRule type="expression" dxfId="4" priority="5">
      <formula>$J$75&lt;$E$73</formula>
    </cfRule>
  </conditionalFormatting>
  <conditionalFormatting sqref="G13:K13 G16:K16 G19:K19 G22:K22 G25:K25 G28:K28 G31:K31 G34:K34 G37:K37 G40:K40 G48:K48 G51:K51 G54:K54 G57:K57 G60:K60 G63:K63 G66:K66 G69:K69 G72:K72 G75:K75">
    <cfRule type="cellIs" dxfId="3" priority="4" operator="greaterThan">
      <formula>1</formula>
    </cfRule>
  </conditionalFormatting>
  <conditionalFormatting sqref="M23:M25">
    <cfRule type="expression" dxfId="2" priority="3">
      <formula>$G$19&lt;$E$11</formula>
    </cfRule>
  </conditionalFormatting>
  <conditionalFormatting sqref="M26:M28">
    <cfRule type="expression" dxfId="1" priority="2">
      <formula>$G$19&lt;$E$11</formula>
    </cfRule>
  </conditionalFormatting>
  <conditionalFormatting sqref="M29:M31">
    <cfRule type="expression" dxfId="0" priority="1">
      <formula>$G$19&lt;$E$11</formula>
    </cfRule>
  </conditionalFormatting>
  <dataValidations count="3">
    <dataValidation type="decimal" allowBlank="1" showInputMessage="1" showErrorMessage="1" sqref="K11:K40 E11 G13:J14 G11:J11 E14 G16:J17 E17 G19:J20 E20 G22:J23 E23 G25:J26 E26 G28:J29 E29 G31:J32 E32 G34:J35 E35 G37:J38 E38 G40:J40 K46:K75 E46 G48:J49 G46:J46 E49 G51:J52 E52 G54:J55 E55 G57:J58 E58 G60:J61 E61 G63:J64 E64 G66:J67 E67 G69:J70 E70 G72:J73 E73 G75:J75">
      <formula1>-400000000</formula1>
      <formula2>400000000</formula2>
    </dataValidation>
    <dataValidation type="whole" allowBlank="1" showInputMessage="1" showErrorMessage="1" errorTitle="ERROR" error="Must be positive, whole number no greater than the total number of cases/defendants/dockets." sqref="G12 I12:J12 G15:J15 G18:J18 G21:J21 G24:J24 G27:J27 G30:J30 G33:J33 G36:J36 G39:J39 G47:J47 G50:J50 G53:J53 G56:J56 G59:J59 G62:J62 G65:J65 G68:J68 G71:J71 G74:J74">
      <formula1>0</formula1>
      <formula2>G11</formula2>
    </dataValidation>
    <dataValidation type="whole" allowBlank="1" showInputMessage="1" showErrorMessage="1" error="Must be positive, whole number no greater than the total number of cases/defendants/dockets." sqref="H12">
      <formula1>0</formula1>
      <formula2>H11</formula2>
    </dataValidation>
  </dataValidations>
  <printOptions horizontalCentered="1"/>
  <pageMargins left="0" right="0" top="0" bottom="0" header="0" footer="0"/>
  <pageSetup scale="48" fitToWidth="0" fitToHeight="0" orientation="landscape" r:id="rId1"/>
  <headerFooter>
    <oddFooter>&amp;L&amp;"Franklin Gothic Demi,Regular"&amp;8&amp;K03+000&amp;F&amp;C&amp;"Franklin Gothic Demi,Regular"&amp;8&amp;K03+000Printed: &amp;D &amp;T&amp;R&amp;"+,Regular"&amp;8&amp;K03+000Page &amp;P of &amp;N</oddFooter>
  </headerFooter>
  <rowBreaks count="1" manualBreakCount="1">
    <brk id="42" max="18" man="1"/>
  </rowBreaks>
  <ignoredErrors>
    <ignoredError sqref="F11 F14:F23 F26:F40 F46 F49 F48:J48 F52 F51:J51 F55 F54:J54 F58 F57:J57 F61 F60:J60 F64 F63:J63 F67 F66:J66 F70 F69:J69 F73 F72:J72 F47 K47 F50 K50 F53 K53 F56 K56 F59 K59 F62 K62 F65 K65 F68 K68 F71 K71 F75:K75 F74 K74 K46 I49:K49 I52:K52 I55:K55 I58:K58 I61:K61 I64:K64 I67:K67 I70:K70 I73:K73" numberStoredAsText="1"/>
    <ignoredError sqref="K13 K16 K19 K22 K28 K31 K34 K37 K25" formula="1"/>
    <ignoredError sqref="K48 K51 K54 K57 K60 K63 K66 K69 K72" numberStoredAsText="1" formula="1"/>
    <ignoredError sqref="D5:D6"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LookupData!$D$72:$D$76</xm:f>
          </x14:formula1>
          <xm:sqref>L46:L75 N46:N75 P46:P75 R46:R75 L11:L40 N11:N40 P11:P40 R11:R40</xm:sqref>
        </x14:dataValidation>
        <x14:dataValidation type="list" allowBlank="1" showInputMessage="1" showErrorMessage="1">
          <x14:formula1>
            <xm:f>LookupData!$E$72:$E$75</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69696"/>
    <pageSetUpPr fitToPage="1"/>
  </sheetPr>
  <dimension ref="A1:S137"/>
  <sheetViews>
    <sheetView zoomScaleNormal="100" zoomScaleSheetLayoutView="100" zoomScalePageLayoutView="75" workbookViewId="0">
      <selection activeCell="D4" sqref="D4:E4"/>
    </sheetView>
  </sheetViews>
  <sheetFormatPr defaultColWidth="9.109375" defaultRowHeight="15" x14ac:dyDescent="0.25"/>
  <cols>
    <col min="1" max="1" width="3.44140625" style="5" customWidth="1"/>
    <col min="2" max="2" width="4.6640625" style="5" customWidth="1"/>
    <col min="3" max="3" width="31.5546875" style="6" customWidth="1"/>
    <col min="4" max="4" width="24.88671875" style="5" customWidth="1"/>
    <col min="5" max="16" width="11.5546875" style="5" customWidth="1"/>
    <col min="17" max="17" width="14.6640625" style="5" customWidth="1"/>
    <col min="18" max="18" width="19.33203125" style="5" customWidth="1"/>
    <col min="19" max="19" width="7.5546875" style="137" bestFit="1" customWidth="1"/>
    <col min="20" max="16384" width="9.109375" style="5"/>
  </cols>
  <sheetData>
    <row r="1" spans="1:19" ht="24" customHeight="1" x14ac:dyDescent="0.25">
      <c r="A1" s="334" t="s">
        <v>432</v>
      </c>
      <c r="B1" s="334"/>
      <c r="C1" s="334"/>
      <c r="D1" s="334"/>
      <c r="E1" s="334"/>
      <c r="F1" s="334"/>
    </row>
    <row r="2" spans="1:19" ht="24" customHeight="1" x14ac:dyDescent="0.25">
      <c r="A2" s="334" t="str">
        <f>'Subcases Monthly'!A2</f>
        <v>County Fiscal Year 2022-2023</v>
      </c>
      <c r="B2" s="334"/>
      <c r="C2" s="334"/>
      <c r="D2" s="334"/>
    </row>
    <row r="3" spans="1:19" ht="24" customHeight="1" x14ac:dyDescent="0.25">
      <c r="N3" s="1"/>
      <c r="O3" s="1"/>
    </row>
    <row r="4" spans="1:19" ht="24" customHeight="1" x14ac:dyDescent="0.25">
      <c r="A4" s="7"/>
      <c r="C4" s="105" t="s">
        <v>2</v>
      </c>
      <c r="D4" s="365" t="str">
        <f>IF('Subcases Monthly'!D4="","",'Subcases Monthly'!D4)</f>
        <v>Brevard</v>
      </c>
      <c r="E4" s="365"/>
      <c r="F4" s="8"/>
      <c r="G4" s="105" t="s">
        <v>229</v>
      </c>
      <c r="H4" s="365" t="str">
        <f>IF('Subcases Monthly'!H4="","",'Subcases Monthly'!H4)</f>
        <v>February</v>
      </c>
      <c r="I4" s="365"/>
      <c r="K4" s="105" t="s">
        <v>3</v>
      </c>
      <c r="L4" s="104">
        <f>IF('Subcases Monthly'!L4="","",'Subcases Monthly'!L4)</f>
        <v>1</v>
      </c>
      <c r="N4" s="1"/>
      <c r="O4" s="1"/>
      <c r="Q4" s="327" t="str">
        <f>'Subcases Monthly'!Q4</f>
        <v>CCOC Form Version 1
Created: 10/01/22</v>
      </c>
      <c r="R4" s="327"/>
    </row>
    <row r="5" spans="1:19" ht="24" customHeight="1" x14ac:dyDescent="0.35">
      <c r="A5" s="7"/>
      <c r="C5" s="105" t="s">
        <v>73</v>
      </c>
      <c r="D5" s="366" t="str">
        <f>IF('Subcases Monthly'!D5="","",'Subcases Monthly'!D5)</f>
        <v>Andrea Butler</v>
      </c>
      <c r="E5" s="366"/>
      <c r="F5" s="8"/>
      <c r="N5" s="9"/>
      <c r="Q5" s="327"/>
      <c r="R5" s="327"/>
    </row>
    <row r="6" spans="1:19" ht="24" customHeight="1" x14ac:dyDescent="0.35">
      <c r="A6" s="7"/>
      <c r="C6" s="105" t="s">
        <v>84</v>
      </c>
      <c r="D6" s="365" t="str">
        <f>IF('Subcases Monthly'!D6="","",'Subcases Monthly'!D6)</f>
        <v>andrea.butler@brevardclerk.us</v>
      </c>
      <c r="E6" s="365"/>
      <c r="F6" s="8"/>
      <c r="J6" s="1"/>
      <c r="K6" s="1"/>
      <c r="L6" s="1"/>
      <c r="N6" s="9"/>
    </row>
    <row r="7" spans="1:19" ht="20.100000000000001" customHeight="1" x14ac:dyDescent="0.25">
      <c r="A7" s="7"/>
    </row>
    <row r="8" spans="1:19" ht="20.100000000000001" customHeight="1" thickBot="1" x14ac:dyDescent="0.3">
      <c r="A8" s="7"/>
      <c r="D8" s="7"/>
    </row>
    <row r="9" spans="1:19" ht="20.100000000000001" customHeight="1" thickBot="1" x14ac:dyDescent="0.3">
      <c r="A9" s="1"/>
      <c r="B9" s="1"/>
      <c r="C9" s="1"/>
      <c r="D9" s="1"/>
      <c r="E9" s="339" t="s">
        <v>391</v>
      </c>
      <c r="F9" s="340"/>
      <c r="G9" s="340"/>
      <c r="H9" s="340"/>
      <c r="I9" s="340"/>
      <c r="J9" s="340"/>
      <c r="K9" s="340"/>
      <c r="L9" s="340"/>
      <c r="M9" s="340"/>
      <c r="N9" s="340"/>
      <c r="O9" s="340"/>
      <c r="P9" s="341"/>
      <c r="Q9" s="33"/>
      <c r="R9" s="137"/>
      <c r="S9" s="5"/>
    </row>
    <row r="10" spans="1:19" ht="20.100000000000001" customHeight="1" thickBot="1" x14ac:dyDescent="0.3">
      <c r="B10" s="22" t="s">
        <v>85</v>
      </c>
      <c r="C10" s="22" t="s">
        <v>132</v>
      </c>
      <c r="D10" s="11"/>
      <c r="E10" s="29">
        <f>'Subcases Monthly'!E10</f>
        <v>44835</v>
      </c>
      <c r="F10" s="30">
        <f>EDATE(E10,1)</f>
        <v>44866</v>
      </c>
      <c r="G10" s="30">
        <f t="shared" ref="G10:P10" si="0">EDATE(F10,1)</f>
        <v>44896</v>
      </c>
      <c r="H10" s="30">
        <f t="shared" si="0"/>
        <v>44927</v>
      </c>
      <c r="I10" s="30">
        <f t="shared" si="0"/>
        <v>44958</v>
      </c>
      <c r="J10" s="30">
        <f t="shared" si="0"/>
        <v>44986</v>
      </c>
      <c r="K10" s="30">
        <f t="shared" si="0"/>
        <v>45017</v>
      </c>
      <c r="L10" s="30">
        <f t="shared" si="0"/>
        <v>45047</v>
      </c>
      <c r="M10" s="30">
        <f t="shared" si="0"/>
        <v>45078</v>
      </c>
      <c r="N10" s="30">
        <f t="shared" si="0"/>
        <v>45108</v>
      </c>
      <c r="O10" s="30">
        <f t="shared" si="0"/>
        <v>45139</v>
      </c>
      <c r="P10" s="31">
        <f t="shared" si="0"/>
        <v>45170</v>
      </c>
      <c r="Q10" s="66" t="s">
        <v>227</v>
      </c>
      <c r="R10" s="138" t="s">
        <v>394</v>
      </c>
      <c r="S10" s="5"/>
    </row>
    <row r="11" spans="1:19" ht="20.100000000000001" hidden="1" customHeight="1" x14ac:dyDescent="0.25">
      <c r="B11" s="241"/>
      <c r="C11" s="342" t="str">
        <f>'Subcases Monthly'!C11:D11</f>
        <v>Capital Murders</v>
      </c>
      <c r="D11" s="343"/>
      <c r="E11" s="275">
        <f>$R11*'Subcases Monthly'!E11</f>
        <v>0</v>
      </c>
      <c r="F11" s="276">
        <f>$R11*'Subcases Monthly'!F11</f>
        <v>0</v>
      </c>
      <c r="G11" s="276">
        <f>$R11*'Subcases Monthly'!G11</f>
        <v>0</v>
      </c>
      <c r="H11" s="276">
        <f>$R11*'Subcases Monthly'!H11</f>
        <v>0</v>
      </c>
      <c r="I11" s="276">
        <f>$R11*'Subcases Monthly'!I11</f>
        <v>0</v>
      </c>
      <c r="J11" s="276">
        <f>$R11*'Subcases Monthly'!J11</f>
        <v>0</v>
      </c>
      <c r="K11" s="276">
        <f>$R11*'Subcases Monthly'!K11</f>
        <v>0</v>
      </c>
      <c r="L11" s="276">
        <f>$R11*'Subcases Monthly'!L11</f>
        <v>0</v>
      </c>
      <c r="M11" s="276">
        <f>$R11*'Subcases Monthly'!M11</f>
        <v>0</v>
      </c>
      <c r="N11" s="276">
        <f>$R11*'Subcases Monthly'!N11</f>
        <v>0</v>
      </c>
      <c r="O11" s="276">
        <f>$R11*'Subcases Monthly'!O11</f>
        <v>0</v>
      </c>
      <c r="P11" s="277">
        <f>$R11*'Subcases Monthly'!P11</f>
        <v>0</v>
      </c>
      <c r="Q11" s="85">
        <f>SUM(E11:P11)</f>
        <v>0</v>
      </c>
      <c r="R11" s="284">
        <v>8</v>
      </c>
      <c r="S11" s="5"/>
    </row>
    <row r="12" spans="1:19" ht="20.100000000000001" hidden="1" customHeight="1" x14ac:dyDescent="0.25">
      <c r="B12" s="240"/>
      <c r="C12" s="337" t="str">
        <f>'Subcases Monthly'!C12:D12</f>
        <v>Non-Capital Murders</v>
      </c>
      <c r="D12" s="338"/>
      <c r="E12" s="278">
        <f>$R12*'Subcases Monthly'!E12</f>
        <v>0</v>
      </c>
      <c r="F12" s="279">
        <f>$R12*'Subcases Monthly'!F12</f>
        <v>0</v>
      </c>
      <c r="G12" s="279">
        <f>$R12*'Subcases Monthly'!G12</f>
        <v>0</v>
      </c>
      <c r="H12" s="279">
        <f>$R12*'Subcases Monthly'!H12</f>
        <v>0</v>
      </c>
      <c r="I12" s="279">
        <f>$R12*'Subcases Monthly'!I12</f>
        <v>0</v>
      </c>
      <c r="J12" s="279">
        <f>$R12*'Subcases Monthly'!J12</f>
        <v>0</v>
      </c>
      <c r="K12" s="279">
        <f>$R12*'Subcases Monthly'!K12</f>
        <v>0</v>
      </c>
      <c r="L12" s="279">
        <f>$R12*'Subcases Monthly'!L12</f>
        <v>0</v>
      </c>
      <c r="M12" s="279">
        <f>$R12*'Subcases Monthly'!M12</f>
        <v>0</v>
      </c>
      <c r="N12" s="279">
        <f>$R12*'Subcases Monthly'!N12</f>
        <v>0</v>
      </c>
      <c r="O12" s="279">
        <f>$R12*'Subcases Monthly'!O12</f>
        <v>0</v>
      </c>
      <c r="P12" s="280">
        <f>$R12*'Subcases Monthly'!P12</f>
        <v>0</v>
      </c>
      <c r="Q12" s="85">
        <f t="shared" ref="Q12:Q19" si="1">SUM(E12:P12)</f>
        <v>0</v>
      </c>
      <c r="R12" s="285">
        <v>8</v>
      </c>
      <c r="S12" s="5"/>
    </row>
    <row r="13" spans="1:19" ht="20.100000000000001" hidden="1" customHeight="1" x14ac:dyDescent="0.25">
      <c r="B13" s="240"/>
      <c r="C13" s="337" t="str">
        <f>'Subcases Monthly'!C13:D13</f>
        <v>Sexual Offenses</v>
      </c>
      <c r="D13" s="338"/>
      <c r="E13" s="281">
        <f>$R13*'Subcases Monthly'!E13</f>
        <v>0</v>
      </c>
      <c r="F13" s="282">
        <f>$R13*'Subcases Monthly'!F13</f>
        <v>0</v>
      </c>
      <c r="G13" s="282">
        <f>$R13*'Subcases Monthly'!G13</f>
        <v>0</v>
      </c>
      <c r="H13" s="282">
        <f>$R13*'Subcases Monthly'!H13</f>
        <v>0</v>
      </c>
      <c r="I13" s="282">
        <f>$R13*'Subcases Monthly'!I13</f>
        <v>0</v>
      </c>
      <c r="J13" s="282">
        <f>$R13*'Subcases Monthly'!J13</f>
        <v>0</v>
      </c>
      <c r="K13" s="282">
        <f>$R13*'Subcases Monthly'!K13</f>
        <v>0</v>
      </c>
      <c r="L13" s="282">
        <f>$R13*'Subcases Monthly'!L13</f>
        <v>0</v>
      </c>
      <c r="M13" s="282">
        <f>$R13*'Subcases Monthly'!M13</f>
        <v>0</v>
      </c>
      <c r="N13" s="282">
        <f>$R13*'Subcases Monthly'!N13</f>
        <v>0</v>
      </c>
      <c r="O13" s="282">
        <f>$R13*'Subcases Monthly'!O13</f>
        <v>0</v>
      </c>
      <c r="P13" s="283">
        <f>$R13*'Subcases Monthly'!P13</f>
        <v>0</v>
      </c>
      <c r="Q13" s="86">
        <f t="shared" si="1"/>
        <v>0</v>
      </c>
      <c r="R13" s="285">
        <v>8</v>
      </c>
      <c r="S13" s="5"/>
    </row>
    <row r="14" spans="1:19" ht="20.100000000000001" customHeight="1" x14ac:dyDescent="0.25">
      <c r="B14" s="241"/>
      <c r="C14" s="342" t="str">
        <f>'Subcases Monthly'!C14:D14</f>
        <v>Felony Cases (SRS)</v>
      </c>
      <c r="D14" s="343"/>
      <c r="E14" s="278">
        <f>$R14*'Subcases Monthly'!E14</f>
        <v>4800</v>
      </c>
      <c r="F14" s="279">
        <f>$R14*'Subcases Monthly'!F14</f>
        <v>3952</v>
      </c>
      <c r="G14" s="279">
        <f>$R14*'Subcases Monthly'!G14</f>
        <v>4528</v>
      </c>
      <c r="H14" s="279">
        <f>$R14*'Subcases Monthly'!H14</f>
        <v>5024</v>
      </c>
      <c r="I14" s="279">
        <f>$R14*'Subcases Monthly'!I14</f>
        <v>4640</v>
      </c>
      <c r="J14" s="279">
        <f>$R14*'Subcases Monthly'!J14</f>
        <v>0</v>
      </c>
      <c r="K14" s="279">
        <f>$R14*'Subcases Monthly'!K14</f>
        <v>0</v>
      </c>
      <c r="L14" s="279">
        <f>$R14*'Subcases Monthly'!L14</f>
        <v>0</v>
      </c>
      <c r="M14" s="279">
        <f>$R14*'Subcases Monthly'!M14</f>
        <v>0</v>
      </c>
      <c r="N14" s="279">
        <f>$R14*'Subcases Monthly'!N14</f>
        <v>0</v>
      </c>
      <c r="O14" s="279">
        <f>$R14*'Subcases Monthly'!O14</f>
        <v>0</v>
      </c>
      <c r="P14" s="280">
        <f>$R14*'Subcases Monthly'!P14</f>
        <v>0</v>
      </c>
      <c r="Q14" s="86">
        <f t="shared" si="1"/>
        <v>22944</v>
      </c>
      <c r="R14" s="285">
        <v>8</v>
      </c>
      <c r="S14" s="5"/>
    </row>
    <row r="15" spans="1:19" ht="20.100000000000001" customHeight="1" x14ac:dyDescent="0.25">
      <c r="B15" s="298"/>
      <c r="C15" s="337" t="str">
        <f>'Subcases Monthly'!C15:D15</f>
        <v>Appeals (AP cases) filed in Circuit Court (SRS)</v>
      </c>
      <c r="D15" s="338"/>
      <c r="E15" s="288">
        <f>$R15*'Subcases Monthly'!E15</f>
        <v>0</v>
      </c>
      <c r="F15" s="282">
        <f>$R15*'Subcases Monthly'!F15</f>
        <v>4</v>
      </c>
      <c r="G15" s="282">
        <f>$R15*'Subcases Monthly'!G15</f>
        <v>0</v>
      </c>
      <c r="H15" s="282">
        <f>$R15*'Subcases Monthly'!H15</f>
        <v>0</v>
      </c>
      <c r="I15" s="282">
        <f>$R15*'Subcases Monthly'!I15</f>
        <v>0</v>
      </c>
      <c r="J15" s="282">
        <f>$R15*'Subcases Monthly'!J15</f>
        <v>0</v>
      </c>
      <c r="K15" s="282">
        <f>$R15*'Subcases Monthly'!K15</f>
        <v>0</v>
      </c>
      <c r="L15" s="282">
        <f>$R15*'Subcases Monthly'!L15</f>
        <v>0</v>
      </c>
      <c r="M15" s="282">
        <f>$R15*'Subcases Monthly'!M15</f>
        <v>0</v>
      </c>
      <c r="N15" s="282">
        <f>$R15*'Subcases Monthly'!N15</f>
        <v>0</v>
      </c>
      <c r="O15" s="282">
        <f>$R15*'Subcases Monthly'!O15</f>
        <v>0</v>
      </c>
      <c r="P15" s="283">
        <f>$R15*'Subcases Monthly'!P15</f>
        <v>0</v>
      </c>
      <c r="Q15" s="86">
        <f t="shared" si="1"/>
        <v>4</v>
      </c>
      <c r="R15" s="285">
        <v>4</v>
      </c>
      <c r="S15" s="5"/>
    </row>
    <row r="16" spans="1:19" ht="20.100000000000001" customHeight="1" x14ac:dyDescent="0.25">
      <c r="B16" s="298"/>
      <c r="C16" s="337" t="str">
        <f>'Subcases Monthly'!C16:D16</f>
        <v>Out of State Fugitive Warrants (Non-SRS)</v>
      </c>
      <c r="D16" s="338"/>
      <c r="E16" s="278">
        <f>$R16*'Subcases Monthly'!E16</f>
        <v>75</v>
      </c>
      <c r="F16" s="279">
        <f>$R16*'Subcases Monthly'!F16</f>
        <v>102</v>
      </c>
      <c r="G16" s="279">
        <f>$R16*'Subcases Monthly'!G16</f>
        <v>63</v>
      </c>
      <c r="H16" s="279">
        <f>$R16*'Subcases Monthly'!H16</f>
        <v>66</v>
      </c>
      <c r="I16" s="279">
        <f>$R16*'Subcases Monthly'!I16</f>
        <v>72</v>
      </c>
      <c r="J16" s="279">
        <f>$R16*'Subcases Monthly'!J16</f>
        <v>0</v>
      </c>
      <c r="K16" s="279">
        <f>$R16*'Subcases Monthly'!K16</f>
        <v>0</v>
      </c>
      <c r="L16" s="279">
        <f>$R16*'Subcases Monthly'!L16</f>
        <v>0</v>
      </c>
      <c r="M16" s="279">
        <f>$R16*'Subcases Monthly'!M16</f>
        <v>0</v>
      </c>
      <c r="N16" s="279">
        <f>$R16*'Subcases Monthly'!N16</f>
        <v>0</v>
      </c>
      <c r="O16" s="279">
        <f>$R16*'Subcases Monthly'!O16</f>
        <v>0</v>
      </c>
      <c r="P16" s="280">
        <f>$R16*'Subcases Monthly'!P16</f>
        <v>0</v>
      </c>
      <c r="Q16" s="86">
        <f t="shared" si="1"/>
        <v>378</v>
      </c>
      <c r="R16" s="285">
        <v>3</v>
      </c>
      <c r="S16" s="5"/>
    </row>
    <row r="17" spans="1:19" ht="20.100000000000001" hidden="1" customHeight="1" thickTop="1" x14ac:dyDescent="0.25">
      <c r="B17" s="239"/>
      <c r="C17" s="420" t="str">
        <f>'Subcases Monthly'!C7:D17</f>
        <v>Search Warrants (Non-SRS)</v>
      </c>
      <c r="D17" s="421"/>
      <c r="E17" s="281">
        <f>$R17*'Subcases Monthly'!E17</f>
        <v>0</v>
      </c>
      <c r="F17" s="282">
        <f>$R17*'Subcases Monthly'!F17</f>
        <v>0</v>
      </c>
      <c r="G17" s="282">
        <f>$R17*'Subcases Monthly'!G17</f>
        <v>0</v>
      </c>
      <c r="H17" s="282">
        <f>$R17*'Subcases Monthly'!H17</f>
        <v>0</v>
      </c>
      <c r="I17" s="282">
        <f>$R17*'Subcases Monthly'!I17</f>
        <v>0</v>
      </c>
      <c r="J17" s="282">
        <f>$R17*'Subcases Monthly'!J17</f>
        <v>0</v>
      </c>
      <c r="K17" s="282">
        <f>$R17*'Subcases Monthly'!K17</f>
        <v>0</v>
      </c>
      <c r="L17" s="282">
        <f>$R17*'Subcases Monthly'!L17</f>
        <v>0</v>
      </c>
      <c r="M17" s="282">
        <f>$R17*'Subcases Monthly'!M17</f>
        <v>0</v>
      </c>
      <c r="N17" s="282">
        <f>$R17*'Subcases Monthly'!N17</f>
        <v>0</v>
      </c>
      <c r="O17" s="282">
        <f>$R17*'Subcases Monthly'!O17</f>
        <v>0</v>
      </c>
      <c r="P17" s="283">
        <f>$R17*'Subcases Monthly'!P17</f>
        <v>0</v>
      </c>
      <c r="Q17" s="87">
        <f t="shared" si="1"/>
        <v>0</v>
      </c>
      <c r="R17" s="286">
        <v>0</v>
      </c>
      <c r="S17" s="5"/>
    </row>
    <row r="18" spans="1:19" ht="20.100000000000001" customHeight="1" thickBot="1" x14ac:dyDescent="0.3">
      <c r="B18" s="242"/>
      <c r="C18" s="344" t="str">
        <f>'Subcases Monthly'!C18:D18</f>
        <v>Cases unable to be categorized</v>
      </c>
      <c r="D18" s="345"/>
      <c r="E18" s="289">
        <f>$R18*'Subcases Monthly'!E18</f>
        <v>0</v>
      </c>
      <c r="F18" s="290">
        <f>$R18*'Subcases Monthly'!F18</f>
        <v>0</v>
      </c>
      <c r="G18" s="290">
        <f>$R18*'Subcases Monthly'!G18</f>
        <v>0</v>
      </c>
      <c r="H18" s="290">
        <f>$R18*'Subcases Monthly'!H18</f>
        <v>0</v>
      </c>
      <c r="I18" s="290">
        <f>$R18*'Subcases Monthly'!I18</f>
        <v>0</v>
      </c>
      <c r="J18" s="290">
        <f>$R18*'Subcases Monthly'!J18</f>
        <v>0</v>
      </c>
      <c r="K18" s="290">
        <f>$R18*'Subcases Monthly'!K18</f>
        <v>0</v>
      </c>
      <c r="L18" s="290">
        <f>$R18*'Subcases Monthly'!L18</f>
        <v>0</v>
      </c>
      <c r="M18" s="290">
        <f>$R18*'Subcases Monthly'!M18</f>
        <v>0</v>
      </c>
      <c r="N18" s="290">
        <f>$R18*'Subcases Monthly'!N18</f>
        <v>0</v>
      </c>
      <c r="O18" s="290">
        <f>$R18*'Subcases Monthly'!O18</f>
        <v>0</v>
      </c>
      <c r="P18" s="291">
        <f>$R18*'Subcases Monthly'!P18</f>
        <v>0</v>
      </c>
      <c r="Q18" s="88">
        <f t="shared" si="1"/>
        <v>0</v>
      </c>
      <c r="R18" s="287">
        <v>0</v>
      </c>
      <c r="S18" s="5"/>
    </row>
    <row r="19" spans="1:19" s="17" customFormat="1" ht="20.100000000000001" customHeight="1" thickTop="1" thickBot="1" x14ac:dyDescent="0.35">
      <c r="B19" s="231" t="str">
        <f>IF('Subcases Monthly'!B19="","",'Subcases Monthly'!B19)</f>
        <v/>
      </c>
      <c r="C19" s="346" t="str">
        <f>'Subcases Monthly'!C19:D19</f>
        <v xml:space="preserve">Total Circuit Criminal = </v>
      </c>
      <c r="D19" s="347"/>
      <c r="E19" s="243">
        <f t="shared" ref="E19:P19" si="2">SUM(E11:E18)</f>
        <v>4875</v>
      </c>
      <c r="F19" s="244">
        <f t="shared" si="2"/>
        <v>4058</v>
      </c>
      <c r="G19" s="244">
        <f t="shared" si="2"/>
        <v>4591</v>
      </c>
      <c r="H19" s="244">
        <f t="shared" si="2"/>
        <v>5090</v>
      </c>
      <c r="I19" s="244">
        <f t="shared" si="2"/>
        <v>4712</v>
      </c>
      <c r="J19" s="244">
        <f t="shared" si="2"/>
        <v>0</v>
      </c>
      <c r="K19" s="244">
        <f t="shared" si="2"/>
        <v>0</v>
      </c>
      <c r="L19" s="244">
        <f t="shared" si="2"/>
        <v>0</v>
      </c>
      <c r="M19" s="244">
        <f t="shared" si="2"/>
        <v>0</v>
      </c>
      <c r="N19" s="244">
        <f t="shared" si="2"/>
        <v>0</v>
      </c>
      <c r="O19" s="244">
        <f t="shared" si="2"/>
        <v>0</v>
      </c>
      <c r="P19" s="245">
        <f t="shared" si="2"/>
        <v>0</v>
      </c>
      <c r="Q19" s="129">
        <f t="shared" si="1"/>
        <v>23326</v>
      </c>
      <c r="R19" s="215"/>
    </row>
    <row r="20" spans="1:19" s="11" customFormat="1" ht="20.100000000000001" customHeight="1" thickBot="1" x14ac:dyDescent="0.3">
      <c r="A20" s="10"/>
      <c r="C20" s="12"/>
      <c r="D20" s="13"/>
      <c r="E20" s="14"/>
      <c r="F20" s="14"/>
      <c r="G20" s="14"/>
      <c r="H20" s="14"/>
      <c r="I20" s="14"/>
      <c r="J20" s="14"/>
      <c r="K20" s="14"/>
      <c r="L20" s="14"/>
      <c r="M20" s="14"/>
      <c r="N20" s="14"/>
      <c r="O20" s="14"/>
      <c r="P20" s="14"/>
      <c r="Q20" s="24"/>
      <c r="R20" s="139"/>
    </row>
    <row r="21" spans="1:19" ht="20.100000000000001" customHeight="1" thickBot="1" x14ac:dyDescent="0.3">
      <c r="B21" s="22" t="s">
        <v>86</v>
      </c>
      <c r="C21" s="22" t="s">
        <v>133</v>
      </c>
      <c r="E21" s="29">
        <f>E$10</f>
        <v>44835</v>
      </c>
      <c r="F21" s="30">
        <f>EDATE(E21,1)</f>
        <v>44866</v>
      </c>
      <c r="G21" s="30">
        <f t="shared" ref="G21:P21" si="3">EDATE(F21,1)</f>
        <v>44896</v>
      </c>
      <c r="H21" s="30">
        <f t="shared" si="3"/>
        <v>44927</v>
      </c>
      <c r="I21" s="30">
        <f t="shared" si="3"/>
        <v>44958</v>
      </c>
      <c r="J21" s="30">
        <f t="shared" si="3"/>
        <v>44986</v>
      </c>
      <c r="K21" s="30">
        <f t="shared" si="3"/>
        <v>45017</v>
      </c>
      <c r="L21" s="30">
        <f t="shared" si="3"/>
        <v>45047</v>
      </c>
      <c r="M21" s="30">
        <f t="shared" si="3"/>
        <v>45078</v>
      </c>
      <c r="N21" s="30">
        <f t="shared" si="3"/>
        <v>45108</v>
      </c>
      <c r="O21" s="30">
        <f t="shared" si="3"/>
        <v>45139</v>
      </c>
      <c r="P21" s="31">
        <f t="shared" si="3"/>
        <v>45170</v>
      </c>
      <c r="Q21" s="66" t="s">
        <v>227</v>
      </c>
      <c r="R21" s="138" t="s">
        <v>394</v>
      </c>
      <c r="S21" s="5"/>
    </row>
    <row r="22" spans="1:19" ht="20.100000000000001" customHeight="1" x14ac:dyDescent="0.25">
      <c r="B22" s="232" t="str">
        <f>IF('Subcases Monthly'!B22="","",'Subcases Monthly'!B22)</f>
        <v/>
      </c>
      <c r="C22" s="342" t="str">
        <f>'Subcases Monthly'!C22:D22</f>
        <v>Misdemeanors/Worthless Checks (SRS)</v>
      </c>
      <c r="D22" s="343"/>
      <c r="E22" s="106">
        <f>$R22*'Subcases Monthly'!E22</f>
        <v>3157</v>
      </c>
      <c r="F22" s="107">
        <f>$R22*'Subcases Monthly'!F22</f>
        <v>2730</v>
      </c>
      <c r="G22" s="107">
        <f>$R22*'Subcases Monthly'!G22</f>
        <v>3073</v>
      </c>
      <c r="H22" s="107">
        <f>$R22*'Subcases Monthly'!H22</f>
        <v>3437</v>
      </c>
      <c r="I22" s="107">
        <f>$R22*'Subcases Monthly'!I22</f>
        <v>2982</v>
      </c>
      <c r="J22" s="107">
        <f>$R22*'Subcases Monthly'!J22</f>
        <v>0</v>
      </c>
      <c r="K22" s="107">
        <f>$R22*'Subcases Monthly'!K22</f>
        <v>0</v>
      </c>
      <c r="L22" s="107">
        <f>$R22*'Subcases Monthly'!L22</f>
        <v>0</v>
      </c>
      <c r="M22" s="107">
        <f>$R22*'Subcases Monthly'!M22</f>
        <v>0</v>
      </c>
      <c r="N22" s="107">
        <f>$R22*'Subcases Monthly'!N22</f>
        <v>0</v>
      </c>
      <c r="O22" s="107">
        <f>$R22*'Subcases Monthly'!O22</f>
        <v>0</v>
      </c>
      <c r="P22" s="108">
        <f>$R22*'Subcases Monthly'!P22</f>
        <v>0</v>
      </c>
      <c r="Q22" s="71">
        <f t="shared" ref="Q22:Q28" si="4">SUM(E22:P22)</f>
        <v>15379</v>
      </c>
      <c r="R22" s="246">
        <v>7</v>
      </c>
      <c r="S22" s="5"/>
    </row>
    <row r="23" spans="1:19" ht="20.100000000000001" customHeight="1" x14ac:dyDescent="0.25">
      <c r="B23" s="229" t="str">
        <f>IF('Subcases Monthly'!B23="","",'Subcases Monthly'!B23)</f>
        <v/>
      </c>
      <c r="C23" s="337" t="str">
        <f>'Subcases Monthly'!C23:D23</f>
        <v>County/Municipal Ordinances (SRS)</v>
      </c>
      <c r="D23" s="338"/>
      <c r="E23" s="109">
        <f>$R23*'Subcases Monthly'!E23</f>
        <v>65</v>
      </c>
      <c r="F23" s="110">
        <f>$R23*'Subcases Monthly'!F23</f>
        <v>40</v>
      </c>
      <c r="G23" s="110">
        <f>$R23*'Subcases Monthly'!G23</f>
        <v>130</v>
      </c>
      <c r="H23" s="110">
        <f>$R23*'Subcases Monthly'!H23</f>
        <v>35</v>
      </c>
      <c r="I23" s="110">
        <f>$R23*'Subcases Monthly'!I23</f>
        <v>35</v>
      </c>
      <c r="J23" s="110">
        <f>$R23*'Subcases Monthly'!J23</f>
        <v>0</v>
      </c>
      <c r="K23" s="110">
        <f>$R23*'Subcases Monthly'!K23</f>
        <v>0</v>
      </c>
      <c r="L23" s="110">
        <f>$R23*'Subcases Monthly'!L23</f>
        <v>0</v>
      </c>
      <c r="M23" s="110">
        <f>$R23*'Subcases Monthly'!M23</f>
        <v>0</v>
      </c>
      <c r="N23" s="110">
        <f>$R23*'Subcases Monthly'!N23</f>
        <v>0</v>
      </c>
      <c r="O23" s="110">
        <f>$R23*'Subcases Monthly'!O23</f>
        <v>0</v>
      </c>
      <c r="P23" s="111">
        <f>$R23*'Subcases Monthly'!P23</f>
        <v>0</v>
      </c>
      <c r="Q23" s="73">
        <f t="shared" si="4"/>
        <v>305</v>
      </c>
      <c r="R23" s="247">
        <v>5</v>
      </c>
      <c r="S23" s="5"/>
    </row>
    <row r="24" spans="1:19" ht="20.100000000000001" customHeight="1" x14ac:dyDescent="0.25">
      <c r="B24" s="229" t="str">
        <f>IF('Subcases Monthly'!B24="","",'Subcases Monthly'!B24)</f>
        <v/>
      </c>
      <c r="C24" s="337" t="str">
        <f>'Subcases Monthly'!C24:D24</f>
        <v>Non-Criminal Infractions (SRS)</v>
      </c>
      <c r="D24" s="338"/>
      <c r="E24" s="112">
        <f>$R24*'Subcases Monthly'!E24</f>
        <v>390</v>
      </c>
      <c r="F24" s="113">
        <f>$R24*'Subcases Monthly'!F24</f>
        <v>318</v>
      </c>
      <c r="G24" s="113">
        <f>$R24*'Subcases Monthly'!G24</f>
        <v>381</v>
      </c>
      <c r="H24" s="113">
        <f>$R24*'Subcases Monthly'!H24</f>
        <v>498</v>
      </c>
      <c r="I24" s="113">
        <f>$R24*'Subcases Monthly'!I24</f>
        <v>270</v>
      </c>
      <c r="J24" s="113">
        <f>$R24*'Subcases Monthly'!J24</f>
        <v>0</v>
      </c>
      <c r="K24" s="113">
        <f>$R24*'Subcases Monthly'!K24</f>
        <v>0</v>
      </c>
      <c r="L24" s="113">
        <f>$R24*'Subcases Monthly'!L24</f>
        <v>0</v>
      </c>
      <c r="M24" s="113">
        <f>$R24*'Subcases Monthly'!M24</f>
        <v>0</v>
      </c>
      <c r="N24" s="113">
        <f>$R24*'Subcases Monthly'!N24</f>
        <v>0</v>
      </c>
      <c r="O24" s="113">
        <f>$R24*'Subcases Monthly'!O24</f>
        <v>0</v>
      </c>
      <c r="P24" s="114">
        <f>$R24*'Subcases Monthly'!P24</f>
        <v>0</v>
      </c>
      <c r="Q24" s="76">
        <f t="shared" si="4"/>
        <v>1857</v>
      </c>
      <c r="R24" s="247">
        <v>3</v>
      </c>
      <c r="S24" s="5"/>
    </row>
    <row r="25" spans="1:19" ht="20.100000000000001" customHeight="1" x14ac:dyDescent="0.25">
      <c r="B25" s="229"/>
      <c r="C25" s="337" t="str">
        <f>'Subcases Monthly'!C25:D25</f>
        <v>Out of State Fugitive Warrants (Non-SRS)</v>
      </c>
      <c r="D25" s="338"/>
      <c r="E25" s="109">
        <f>$R25*'Subcases Monthly'!E25</f>
        <v>0</v>
      </c>
      <c r="F25" s="110">
        <f>$R25*'Subcases Monthly'!F25</f>
        <v>0</v>
      </c>
      <c r="G25" s="110">
        <f>$R25*'Subcases Monthly'!G25</f>
        <v>0</v>
      </c>
      <c r="H25" s="110">
        <f>$R25*'Subcases Monthly'!H25</f>
        <v>0</v>
      </c>
      <c r="I25" s="110">
        <f>$R25*'Subcases Monthly'!I25</f>
        <v>0</v>
      </c>
      <c r="J25" s="110">
        <f>$R25*'Subcases Monthly'!J25</f>
        <v>0</v>
      </c>
      <c r="K25" s="110">
        <f>$R25*'Subcases Monthly'!K25</f>
        <v>0</v>
      </c>
      <c r="L25" s="110">
        <f>$R25*'Subcases Monthly'!L25</f>
        <v>0</v>
      </c>
      <c r="M25" s="110">
        <f>$R25*'Subcases Monthly'!M25</f>
        <v>0</v>
      </c>
      <c r="N25" s="110">
        <f>$R25*'Subcases Monthly'!N25</f>
        <v>0</v>
      </c>
      <c r="O25" s="110">
        <f>$R25*'Subcases Monthly'!O25</f>
        <v>0</v>
      </c>
      <c r="P25" s="111">
        <f>$R25*'Subcases Monthly'!P25</f>
        <v>0</v>
      </c>
      <c r="Q25" s="76">
        <f t="shared" si="4"/>
        <v>0</v>
      </c>
      <c r="R25" s="247">
        <v>3</v>
      </c>
      <c r="S25" s="5"/>
    </row>
    <row r="26" spans="1:19" ht="20.100000000000001" hidden="1" customHeight="1" x14ac:dyDescent="0.25">
      <c r="B26" s="240" t="str">
        <f>IF('Subcases Monthly'!B26="","",'Subcases Monthly'!B26)</f>
        <v/>
      </c>
      <c r="C26" s="337" t="str">
        <f>'Subcases Monthly'!C26:D26</f>
        <v>Search Warrants (Non-SRS)</v>
      </c>
      <c r="D26" s="338"/>
      <c r="E26" s="112">
        <f>$R26*'Subcases Monthly'!E26</f>
        <v>0</v>
      </c>
      <c r="F26" s="113">
        <f>$R26*'Subcases Monthly'!F26</f>
        <v>0</v>
      </c>
      <c r="G26" s="113">
        <f>$R26*'Subcases Monthly'!G26</f>
        <v>0</v>
      </c>
      <c r="H26" s="113">
        <f>$R26*'Subcases Monthly'!H26</f>
        <v>0</v>
      </c>
      <c r="I26" s="113">
        <f>$R26*'Subcases Monthly'!I26</f>
        <v>0</v>
      </c>
      <c r="J26" s="113">
        <f>$R26*'Subcases Monthly'!J26</f>
        <v>0</v>
      </c>
      <c r="K26" s="113">
        <f>$R26*'Subcases Monthly'!K26</f>
        <v>0</v>
      </c>
      <c r="L26" s="113">
        <f>$R26*'Subcases Monthly'!L26</f>
        <v>0</v>
      </c>
      <c r="M26" s="113">
        <f>$R26*'Subcases Monthly'!M26</f>
        <v>0</v>
      </c>
      <c r="N26" s="113">
        <f>$R26*'Subcases Monthly'!N26</f>
        <v>0</v>
      </c>
      <c r="O26" s="113">
        <f>$R26*'Subcases Monthly'!O26</f>
        <v>0</v>
      </c>
      <c r="P26" s="114">
        <f>$R26*'Subcases Monthly'!P26</f>
        <v>0</v>
      </c>
      <c r="Q26" s="76">
        <f t="shared" si="4"/>
        <v>0</v>
      </c>
      <c r="R26" s="247">
        <v>0</v>
      </c>
      <c r="S26" s="5"/>
    </row>
    <row r="27" spans="1:19" ht="20.100000000000001" customHeight="1" thickBot="1" x14ac:dyDescent="0.3">
      <c r="B27" s="230"/>
      <c r="C27" s="344" t="str">
        <f>'Subcases Monthly'!C27:D27</f>
        <v>Cases unable to be categorized</v>
      </c>
      <c r="D27" s="345"/>
      <c r="E27" s="292">
        <f>$R27*'Subcases Monthly'!E27</f>
        <v>0</v>
      </c>
      <c r="F27" s="293">
        <f>$R27*'Subcases Monthly'!F27</f>
        <v>0</v>
      </c>
      <c r="G27" s="293">
        <f>$R27*'Subcases Monthly'!G27</f>
        <v>0</v>
      </c>
      <c r="H27" s="293">
        <f>$R27*'Subcases Monthly'!H27</f>
        <v>0</v>
      </c>
      <c r="I27" s="293">
        <f>$R27*'Subcases Monthly'!I27</f>
        <v>0</v>
      </c>
      <c r="J27" s="293">
        <f>$R27*'Subcases Monthly'!J27</f>
        <v>0</v>
      </c>
      <c r="K27" s="293">
        <f>$R27*'Subcases Monthly'!K27</f>
        <v>0</v>
      </c>
      <c r="L27" s="293">
        <f>$R27*'Subcases Monthly'!L27</f>
        <v>0</v>
      </c>
      <c r="M27" s="293">
        <f>$R27*'Subcases Monthly'!M27</f>
        <v>0</v>
      </c>
      <c r="N27" s="293">
        <f>$R27*'Subcases Monthly'!N27</f>
        <v>0</v>
      </c>
      <c r="O27" s="293">
        <f>$R27*'Subcases Monthly'!O27</f>
        <v>0</v>
      </c>
      <c r="P27" s="294">
        <f>$R27*'Subcases Monthly'!P27</f>
        <v>0</v>
      </c>
      <c r="Q27" s="75">
        <f t="shared" si="4"/>
        <v>0</v>
      </c>
      <c r="R27" s="249">
        <v>0</v>
      </c>
      <c r="S27" s="5"/>
    </row>
    <row r="28" spans="1:19" s="17" customFormat="1" ht="20.100000000000001" customHeight="1" thickTop="1" thickBot="1" x14ac:dyDescent="0.35">
      <c r="B28" s="231" t="str">
        <f>IF('Subcases Monthly'!B28="","",'Subcases Monthly'!B28)</f>
        <v/>
      </c>
      <c r="C28" s="346" t="str">
        <f>'Subcases Monthly'!C28:D28</f>
        <v>Total County Criminal =</v>
      </c>
      <c r="D28" s="347"/>
      <c r="E28" s="243">
        <f t="shared" ref="E28:P28" si="5">SUM(E22:E27)</f>
        <v>3612</v>
      </c>
      <c r="F28" s="244">
        <f t="shared" si="5"/>
        <v>3088</v>
      </c>
      <c r="G28" s="244">
        <f t="shared" si="5"/>
        <v>3584</v>
      </c>
      <c r="H28" s="244">
        <f t="shared" si="5"/>
        <v>3970</v>
      </c>
      <c r="I28" s="244">
        <f t="shared" si="5"/>
        <v>3287</v>
      </c>
      <c r="J28" s="244">
        <f t="shared" si="5"/>
        <v>0</v>
      </c>
      <c r="K28" s="244">
        <f t="shared" si="5"/>
        <v>0</v>
      </c>
      <c r="L28" s="244">
        <f t="shared" si="5"/>
        <v>0</v>
      </c>
      <c r="M28" s="244">
        <f t="shared" si="5"/>
        <v>0</v>
      </c>
      <c r="N28" s="244">
        <f t="shared" si="5"/>
        <v>0</v>
      </c>
      <c r="O28" s="244">
        <f t="shared" si="5"/>
        <v>0</v>
      </c>
      <c r="P28" s="245">
        <f t="shared" si="5"/>
        <v>0</v>
      </c>
      <c r="Q28" s="127">
        <f t="shared" si="4"/>
        <v>17541</v>
      </c>
      <c r="R28" s="215"/>
    </row>
    <row r="29" spans="1:19" s="11" customFormat="1" ht="20.100000000000001" customHeight="1" thickBot="1" x14ac:dyDescent="0.3">
      <c r="A29" s="10"/>
      <c r="C29" s="12"/>
      <c r="D29" s="13"/>
      <c r="E29" s="14"/>
      <c r="F29" s="14"/>
      <c r="G29" s="14"/>
      <c r="H29" s="14"/>
      <c r="I29" s="14"/>
      <c r="J29" s="14"/>
      <c r="K29" s="14"/>
      <c r="L29" s="14"/>
      <c r="M29" s="14"/>
      <c r="N29" s="14"/>
      <c r="O29" s="14"/>
      <c r="P29" s="14"/>
      <c r="Q29" s="24"/>
      <c r="R29" s="139"/>
    </row>
    <row r="30" spans="1:19" ht="20.100000000000001" customHeight="1" thickBot="1" x14ac:dyDescent="0.3">
      <c r="B30" s="22" t="s">
        <v>87</v>
      </c>
      <c r="C30" s="22" t="s">
        <v>140</v>
      </c>
      <c r="D30" s="11"/>
      <c r="E30" s="29">
        <f>E$10</f>
        <v>44835</v>
      </c>
      <c r="F30" s="30">
        <f t="shared" ref="F30:P30" si="6">EDATE(E30,1)</f>
        <v>44866</v>
      </c>
      <c r="G30" s="30">
        <f t="shared" si="6"/>
        <v>44896</v>
      </c>
      <c r="H30" s="30">
        <f t="shared" si="6"/>
        <v>44927</v>
      </c>
      <c r="I30" s="30">
        <f t="shared" si="6"/>
        <v>44958</v>
      </c>
      <c r="J30" s="30">
        <f t="shared" si="6"/>
        <v>44986</v>
      </c>
      <c r="K30" s="30">
        <f t="shared" si="6"/>
        <v>45017</v>
      </c>
      <c r="L30" s="30">
        <f t="shared" si="6"/>
        <v>45047</v>
      </c>
      <c r="M30" s="30">
        <f t="shared" si="6"/>
        <v>45078</v>
      </c>
      <c r="N30" s="30">
        <f t="shared" si="6"/>
        <v>45108</v>
      </c>
      <c r="O30" s="30">
        <f t="shared" si="6"/>
        <v>45139</v>
      </c>
      <c r="P30" s="31">
        <f t="shared" si="6"/>
        <v>45170</v>
      </c>
      <c r="Q30" s="66" t="s">
        <v>227</v>
      </c>
      <c r="R30" s="138" t="s">
        <v>394</v>
      </c>
      <c r="S30" s="5"/>
    </row>
    <row r="31" spans="1:19" ht="20.100000000000001" customHeight="1" x14ac:dyDescent="0.25">
      <c r="B31" s="232" t="str">
        <f>IF('Subcases Monthly'!B31="","",'Subcases Monthly'!B31)</f>
        <v/>
      </c>
      <c r="C31" s="342" t="str">
        <f>'Subcases Monthly'!C31:D31</f>
        <v>Delinquency Complaints, Incl Xfers for Disposition (SRS)</v>
      </c>
      <c r="D31" s="343"/>
      <c r="E31" s="106">
        <f>$R31*'Subcases Monthly'!E31</f>
        <v>672</v>
      </c>
      <c r="F31" s="107">
        <f>$R31*'Subcases Monthly'!F31</f>
        <v>658</v>
      </c>
      <c r="G31" s="107">
        <f>$R31*'Subcases Monthly'!G31</f>
        <v>672</v>
      </c>
      <c r="H31" s="107">
        <f>$R31*'Subcases Monthly'!H31</f>
        <v>651</v>
      </c>
      <c r="I31" s="107">
        <f>$R31*'Subcases Monthly'!I31</f>
        <v>686</v>
      </c>
      <c r="J31" s="107">
        <f>$R31*'Subcases Monthly'!J31</f>
        <v>0</v>
      </c>
      <c r="K31" s="107">
        <f>$R31*'Subcases Monthly'!K31</f>
        <v>0</v>
      </c>
      <c r="L31" s="107">
        <f>$R31*'Subcases Monthly'!L31</f>
        <v>0</v>
      </c>
      <c r="M31" s="107">
        <f>$R31*'Subcases Monthly'!M31</f>
        <v>0</v>
      </c>
      <c r="N31" s="107">
        <f>$R31*'Subcases Monthly'!N31</f>
        <v>0</v>
      </c>
      <c r="O31" s="107">
        <f>$R31*'Subcases Monthly'!O31</f>
        <v>0</v>
      </c>
      <c r="P31" s="108">
        <f>$R31*'Subcases Monthly'!P31</f>
        <v>0</v>
      </c>
      <c r="Q31" s="71">
        <f t="shared" ref="Q31:Q35" si="7">SUM(E31:P31)</f>
        <v>3339</v>
      </c>
      <c r="R31" s="246">
        <v>7</v>
      </c>
      <c r="S31" s="5"/>
    </row>
    <row r="32" spans="1:19" ht="20.100000000000001" customHeight="1" x14ac:dyDescent="0.25">
      <c r="B32" s="229"/>
      <c r="C32" s="337" t="str">
        <f>'Subcases Monthly'!C32:D32</f>
        <v>Non-criminal (1st offense) juvenile sexting cases</v>
      </c>
      <c r="D32" s="338"/>
      <c r="E32" s="109">
        <f>$R32*'Subcases Monthly'!E32</f>
        <v>3</v>
      </c>
      <c r="F32" s="110">
        <f>$R32*'Subcases Monthly'!F32</f>
        <v>3</v>
      </c>
      <c r="G32" s="110">
        <f>$R32*'Subcases Monthly'!G32</f>
        <v>0</v>
      </c>
      <c r="H32" s="110">
        <f>$R32*'Subcases Monthly'!H32</f>
        <v>3</v>
      </c>
      <c r="I32" s="110">
        <f>$R32*'Subcases Monthly'!I32</f>
        <v>0</v>
      </c>
      <c r="J32" s="110">
        <f>$R32*'Subcases Monthly'!J32</f>
        <v>0</v>
      </c>
      <c r="K32" s="110">
        <f>$R32*'Subcases Monthly'!K32</f>
        <v>0</v>
      </c>
      <c r="L32" s="110">
        <f>$R32*'Subcases Monthly'!L32</f>
        <v>0</v>
      </c>
      <c r="M32" s="110">
        <f>$R32*'Subcases Monthly'!M32</f>
        <v>0</v>
      </c>
      <c r="N32" s="110">
        <f>$R32*'Subcases Monthly'!N32</f>
        <v>0</v>
      </c>
      <c r="O32" s="110">
        <f>$R32*'Subcases Monthly'!O32</f>
        <v>0</v>
      </c>
      <c r="P32" s="111">
        <f>$R32*'Subcases Monthly'!P32</f>
        <v>0</v>
      </c>
      <c r="Q32" s="84">
        <f t="shared" si="7"/>
        <v>9</v>
      </c>
      <c r="R32" s="248">
        <v>3</v>
      </c>
      <c r="S32" s="5"/>
    </row>
    <row r="33" spans="1:19" ht="20.100000000000001" customHeight="1" x14ac:dyDescent="0.25">
      <c r="B33" s="229" t="str">
        <f>IF('Subcases Monthly'!B33="","",'Subcases Monthly'!B33)</f>
        <v/>
      </c>
      <c r="C33" s="337" t="str">
        <f>'Subcases Monthly'!C33:D33</f>
        <v>Transfers for Jurisdiction/Supervision Only (Non-SRS)</v>
      </c>
      <c r="D33" s="338"/>
      <c r="E33" s="112">
        <f>$R33*'Subcases Monthly'!E33</f>
        <v>4</v>
      </c>
      <c r="F33" s="113">
        <f>$R33*'Subcases Monthly'!F33</f>
        <v>4</v>
      </c>
      <c r="G33" s="113">
        <f>$R33*'Subcases Monthly'!G33</f>
        <v>20</v>
      </c>
      <c r="H33" s="113">
        <f>$R33*'Subcases Monthly'!H33</f>
        <v>4</v>
      </c>
      <c r="I33" s="113">
        <f>$R33*'Subcases Monthly'!I33</f>
        <v>0</v>
      </c>
      <c r="J33" s="113">
        <f>$R33*'Subcases Monthly'!J33</f>
        <v>0</v>
      </c>
      <c r="K33" s="113">
        <f>$R33*'Subcases Monthly'!K33</f>
        <v>0</v>
      </c>
      <c r="L33" s="113">
        <f>$R33*'Subcases Monthly'!L33</f>
        <v>0</v>
      </c>
      <c r="M33" s="113">
        <f>$R33*'Subcases Monthly'!M33</f>
        <v>0</v>
      </c>
      <c r="N33" s="113">
        <f>$R33*'Subcases Monthly'!N33</f>
        <v>0</v>
      </c>
      <c r="O33" s="113">
        <f>$R33*'Subcases Monthly'!O33</f>
        <v>0</v>
      </c>
      <c r="P33" s="114">
        <f>$R33*'Subcases Monthly'!P33</f>
        <v>0</v>
      </c>
      <c r="Q33" s="75">
        <f t="shared" si="7"/>
        <v>32</v>
      </c>
      <c r="R33" s="248">
        <v>4</v>
      </c>
      <c r="S33" s="5"/>
    </row>
    <row r="34" spans="1:19" ht="20.100000000000001" customHeight="1" thickBot="1" x14ac:dyDescent="0.3">
      <c r="B34" s="230" t="str">
        <f>IF('Subcases Monthly'!B34="","",'Subcases Monthly'!B34)</f>
        <v/>
      </c>
      <c r="C34" s="344" t="str">
        <f>'Subcases Monthly'!C34:D34</f>
        <v>Cases unable to be categorized</v>
      </c>
      <c r="D34" s="345"/>
      <c r="E34" s="115">
        <f>$R34*'Subcases Monthly'!E34</f>
        <v>0</v>
      </c>
      <c r="F34" s="116">
        <f>$R34*'Subcases Monthly'!F34</f>
        <v>0</v>
      </c>
      <c r="G34" s="116">
        <f>$R34*'Subcases Monthly'!G34</f>
        <v>0</v>
      </c>
      <c r="H34" s="116">
        <f>$R34*'Subcases Monthly'!H34</f>
        <v>0</v>
      </c>
      <c r="I34" s="116">
        <f>$R34*'Subcases Monthly'!I34</f>
        <v>0</v>
      </c>
      <c r="J34" s="116">
        <f>$R34*'Subcases Monthly'!J34</f>
        <v>0</v>
      </c>
      <c r="K34" s="116">
        <f>$R34*'Subcases Monthly'!K34</f>
        <v>0</v>
      </c>
      <c r="L34" s="116">
        <f>$R34*'Subcases Monthly'!L34</f>
        <v>0</v>
      </c>
      <c r="M34" s="116">
        <f>$R34*'Subcases Monthly'!M34</f>
        <v>0</v>
      </c>
      <c r="N34" s="116">
        <f>$R34*'Subcases Monthly'!N34</f>
        <v>0</v>
      </c>
      <c r="O34" s="116">
        <f>$R34*'Subcases Monthly'!O34</f>
        <v>0</v>
      </c>
      <c r="P34" s="117">
        <f>$R34*'Subcases Monthly'!P34</f>
        <v>0</v>
      </c>
      <c r="Q34" s="75">
        <f t="shared" si="7"/>
        <v>0</v>
      </c>
      <c r="R34" s="249">
        <v>0</v>
      </c>
      <c r="S34" s="5"/>
    </row>
    <row r="35" spans="1:19" s="17" customFormat="1" ht="20.100000000000001" customHeight="1" thickTop="1" thickBot="1" x14ac:dyDescent="0.35">
      <c r="B35" s="231" t="str">
        <f>IF('Subcases Monthly'!B35="","",'Subcases Monthly'!B35)</f>
        <v/>
      </c>
      <c r="C35" s="346" t="str">
        <f>'Subcases Monthly'!C35:D35</f>
        <v xml:space="preserve">Total Juvenile Delinquency = </v>
      </c>
      <c r="D35" s="347"/>
      <c r="E35" s="243">
        <f t="shared" ref="E35:P35" si="8">SUM(E31:E34)</f>
        <v>679</v>
      </c>
      <c r="F35" s="244">
        <f t="shared" si="8"/>
        <v>665</v>
      </c>
      <c r="G35" s="244">
        <f t="shared" si="8"/>
        <v>692</v>
      </c>
      <c r="H35" s="244">
        <f t="shared" si="8"/>
        <v>658</v>
      </c>
      <c r="I35" s="244">
        <f t="shared" si="8"/>
        <v>686</v>
      </c>
      <c r="J35" s="244">
        <f t="shared" si="8"/>
        <v>0</v>
      </c>
      <c r="K35" s="244">
        <f t="shared" si="8"/>
        <v>0</v>
      </c>
      <c r="L35" s="244">
        <f t="shared" si="8"/>
        <v>0</v>
      </c>
      <c r="M35" s="244">
        <f t="shared" si="8"/>
        <v>0</v>
      </c>
      <c r="N35" s="244">
        <f t="shared" si="8"/>
        <v>0</v>
      </c>
      <c r="O35" s="244">
        <f t="shared" si="8"/>
        <v>0</v>
      </c>
      <c r="P35" s="245">
        <f t="shared" si="8"/>
        <v>0</v>
      </c>
      <c r="Q35" s="127">
        <f t="shared" si="7"/>
        <v>3380</v>
      </c>
      <c r="R35" s="215"/>
    </row>
    <row r="36" spans="1:19" s="11" customFormat="1" ht="20.100000000000001" customHeight="1" thickBot="1" x14ac:dyDescent="0.3">
      <c r="A36" s="10"/>
      <c r="C36" s="12"/>
      <c r="D36" s="13"/>
      <c r="E36" s="14"/>
      <c r="F36" s="14"/>
      <c r="G36" s="14"/>
      <c r="H36" s="14"/>
      <c r="I36" s="14"/>
      <c r="J36" s="14"/>
      <c r="K36" s="14"/>
      <c r="L36" s="14"/>
      <c r="M36" s="14"/>
      <c r="N36" s="14"/>
      <c r="O36" s="14"/>
      <c r="P36" s="14"/>
      <c r="Q36" s="24"/>
      <c r="R36" s="139"/>
    </row>
    <row r="37" spans="1:19" ht="20.100000000000001" customHeight="1" thickBot="1" x14ac:dyDescent="0.3">
      <c r="B37" s="22" t="s">
        <v>88</v>
      </c>
      <c r="C37" s="22" t="s">
        <v>166</v>
      </c>
      <c r="D37" s="11"/>
      <c r="E37" s="29">
        <f>E$10</f>
        <v>44835</v>
      </c>
      <c r="F37" s="30">
        <f t="shared" ref="F37:P37" si="9">EDATE(E37,1)</f>
        <v>44866</v>
      </c>
      <c r="G37" s="30">
        <f t="shared" si="9"/>
        <v>44896</v>
      </c>
      <c r="H37" s="30">
        <f t="shared" si="9"/>
        <v>44927</v>
      </c>
      <c r="I37" s="30">
        <f t="shared" si="9"/>
        <v>44958</v>
      </c>
      <c r="J37" s="30">
        <f t="shared" si="9"/>
        <v>44986</v>
      </c>
      <c r="K37" s="30">
        <f t="shared" si="9"/>
        <v>45017</v>
      </c>
      <c r="L37" s="30">
        <f t="shared" si="9"/>
        <v>45047</v>
      </c>
      <c r="M37" s="30">
        <f t="shared" si="9"/>
        <v>45078</v>
      </c>
      <c r="N37" s="30">
        <f t="shared" si="9"/>
        <v>45108</v>
      </c>
      <c r="O37" s="30">
        <f t="shared" si="9"/>
        <v>45139</v>
      </c>
      <c r="P37" s="31">
        <f t="shared" si="9"/>
        <v>45170</v>
      </c>
      <c r="Q37" s="66" t="s">
        <v>227</v>
      </c>
      <c r="R37" s="138" t="s">
        <v>394</v>
      </c>
      <c r="S37" s="5"/>
    </row>
    <row r="38" spans="1:19" ht="20.100000000000001" customHeight="1" x14ac:dyDescent="0.25">
      <c r="B38" s="232" t="str">
        <f>IF('Subcases Monthly'!B38="","",'Subcases Monthly'!B38)</f>
        <v/>
      </c>
      <c r="C38" s="342" t="str">
        <f>'Subcases Monthly'!C38:D38</f>
        <v>DUI (SRS)</v>
      </c>
      <c r="D38" s="343"/>
      <c r="E38" s="106">
        <f>$R38*'Subcases Monthly'!E38</f>
        <v>1260</v>
      </c>
      <c r="F38" s="107">
        <f>$R38*'Subcases Monthly'!F38</f>
        <v>1197</v>
      </c>
      <c r="G38" s="107">
        <f>$R38*'Subcases Monthly'!G38</f>
        <v>1533</v>
      </c>
      <c r="H38" s="107">
        <f>$R38*'Subcases Monthly'!H38</f>
        <v>1561</v>
      </c>
      <c r="I38" s="107">
        <f>$R38*'Subcases Monthly'!I38</f>
        <v>1428</v>
      </c>
      <c r="J38" s="107">
        <f>$R38*'Subcases Monthly'!J38</f>
        <v>0</v>
      </c>
      <c r="K38" s="107">
        <f>$R38*'Subcases Monthly'!K38</f>
        <v>0</v>
      </c>
      <c r="L38" s="107">
        <f>$R38*'Subcases Monthly'!L38</f>
        <v>0</v>
      </c>
      <c r="M38" s="107">
        <f>$R38*'Subcases Monthly'!M38</f>
        <v>0</v>
      </c>
      <c r="N38" s="107">
        <f>$R38*'Subcases Monthly'!N38</f>
        <v>0</v>
      </c>
      <c r="O38" s="107">
        <f>$R38*'Subcases Monthly'!O38</f>
        <v>0</v>
      </c>
      <c r="P38" s="108">
        <f>$R38*'Subcases Monthly'!P38</f>
        <v>0</v>
      </c>
      <c r="Q38" s="71">
        <f t="shared" ref="Q38:Q41" si="10">SUM(E38:P38)</f>
        <v>6979</v>
      </c>
      <c r="R38" s="246">
        <v>7</v>
      </c>
      <c r="S38" s="5"/>
    </row>
    <row r="39" spans="1:19" ht="20.100000000000001" customHeight="1" x14ac:dyDescent="0.25">
      <c r="B39" s="229" t="str">
        <f>IF('Subcases Monthly'!B39="","",'Subcases Monthly'!B39)</f>
        <v/>
      </c>
      <c r="C39" s="337" t="str">
        <f>'Subcases Monthly'!C39:D39</f>
        <v>Other Criminal Traffic (SRS)</v>
      </c>
      <c r="D39" s="338"/>
      <c r="E39" s="109">
        <f>$R39*'Subcases Monthly'!E39</f>
        <v>3294</v>
      </c>
      <c r="F39" s="110">
        <f>$R39*'Subcases Monthly'!F39</f>
        <v>2592</v>
      </c>
      <c r="G39" s="110">
        <f>$R39*'Subcases Monthly'!G39</f>
        <v>3114</v>
      </c>
      <c r="H39" s="110">
        <f>$R39*'Subcases Monthly'!H39</f>
        <v>3318</v>
      </c>
      <c r="I39" s="110">
        <f>$R39*'Subcases Monthly'!I39</f>
        <v>3570</v>
      </c>
      <c r="J39" s="110">
        <f>$R39*'Subcases Monthly'!J39</f>
        <v>0</v>
      </c>
      <c r="K39" s="110">
        <f>$R39*'Subcases Monthly'!K39</f>
        <v>0</v>
      </c>
      <c r="L39" s="110">
        <f>$R39*'Subcases Monthly'!L39</f>
        <v>0</v>
      </c>
      <c r="M39" s="110">
        <f>$R39*'Subcases Monthly'!M39</f>
        <v>0</v>
      </c>
      <c r="N39" s="110">
        <f>$R39*'Subcases Monthly'!N39</f>
        <v>0</v>
      </c>
      <c r="O39" s="110">
        <f>$R39*'Subcases Monthly'!O39</f>
        <v>0</v>
      </c>
      <c r="P39" s="111">
        <f>$R39*'Subcases Monthly'!P39</f>
        <v>0</v>
      </c>
      <c r="Q39" s="73">
        <f t="shared" si="10"/>
        <v>15888</v>
      </c>
      <c r="R39" s="247">
        <v>6</v>
      </c>
      <c r="S39" s="5"/>
    </row>
    <row r="40" spans="1:19" ht="20.100000000000001" customHeight="1" thickBot="1" x14ac:dyDescent="0.3">
      <c r="B40" s="230" t="str">
        <f>IF('Subcases Monthly'!B40="","",'Subcases Monthly'!B40)</f>
        <v/>
      </c>
      <c r="C40" s="344" t="str">
        <f>'Subcases Monthly'!C40:D40</f>
        <v>Cases unable to be categorized</v>
      </c>
      <c r="D40" s="345"/>
      <c r="E40" s="118">
        <f>$R40*'Subcases Monthly'!E40</f>
        <v>0</v>
      </c>
      <c r="F40" s="119">
        <f>$R40*'Subcases Monthly'!F40</f>
        <v>0</v>
      </c>
      <c r="G40" s="119">
        <f>$R40*'Subcases Monthly'!G40</f>
        <v>0</v>
      </c>
      <c r="H40" s="119">
        <f>$R40*'Subcases Monthly'!H40</f>
        <v>0</v>
      </c>
      <c r="I40" s="119">
        <f>$R40*'Subcases Monthly'!I40</f>
        <v>0</v>
      </c>
      <c r="J40" s="119">
        <f>$R40*'Subcases Monthly'!J40</f>
        <v>0</v>
      </c>
      <c r="K40" s="119">
        <f>$R40*'Subcases Monthly'!K40</f>
        <v>0</v>
      </c>
      <c r="L40" s="119">
        <f>$R40*'Subcases Monthly'!L40</f>
        <v>0</v>
      </c>
      <c r="M40" s="119">
        <f>$R40*'Subcases Monthly'!M40</f>
        <v>0</v>
      </c>
      <c r="N40" s="119">
        <f>$R40*'Subcases Monthly'!N40</f>
        <v>0</v>
      </c>
      <c r="O40" s="119">
        <f>$R40*'Subcases Monthly'!O40</f>
        <v>0</v>
      </c>
      <c r="P40" s="120">
        <f>$R40*'Subcases Monthly'!P40</f>
        <v>0</v>
      </c>
      <c r="Q40" s="76">
        <f t="shared" si="10"/>
        <v>0</v>
      </c>
      <c r="R40" s="250">
        <v>0</v>
      </c>
      <c r="S40" s="5"/>
    </row>
    <row r="41" spans="1:19" s="17" customFormat="1" ht="20.100000000000001" customHeight="1" thickTop="1" thickBot="1" x14ac:dyDescent="0.35">
      <c r="B41" s="231" t="str">
        <f>IF('Subcases Monthly'!B41="","",'Subcases Monthly'!B41)</f>
        <v/>
      </c>
      <c r="C41" s="346" t="str">
        <f>'Subcases Monthly'!C41:D41</f>
        <v xml:space="preserve">Total Criminal Traffic - UTCs = </v>
      </c>
      <c r="D41" s="347"/>
      <c r="E41" s="243">
        <f t="shared" ref="E41:P41" si="11">SUM(E38:E40)</f>
        <v>4554</v>
      </c>
      <c r="F41" s="244">
        <f t="shared" si="11"/>
        <v>3789</v>
      </c>
      <c r="G41" s="244">
        <f t="shared" si="11"/>
        <v>4647</v>
      </c>
      <c r="H41" s="244">
        <f t="shared" si="11"/>
        <v>4879</v>
      </c>
      <c r="I41" s="244">
        <f t="shared" si="11"/>
        <v>4998</v>
      </c>
      <c r="J41" s="244">
        <f t="shared" si="11"/>
        <v>0</v>
      </c>
      <c r="K41" s="244">
        <f t="shared" si="11"/>
        <v>0</v>
      </c>
      <c r="L41" s="244">
        <f t="shared" si="11"/>
        <v>0</v>
      </c>
      <c r="M41" s="244">
        <f t="shared" si="11"/>
        <v>0</v>
      </c>
      <c r="N41" s="244">
        <f t="shared" si="11"/>
        <v>0</v>
      </c>
      <c r="O41" s="244">
        <f t="shared" si="11"/>
        <v>0</v>
      </c>
      <c r="P41" s="245">
        <f t="shared" si="11"/>
        <v>0</v>
      </c>
      <c r="Q41" s="128">
        <f t="shared" si="10"/>
        <v>22867</v>
      </c>
      <c r="R41" s="215"/>
      <c r="S41" s="136"/>
    </row>
    <row r="42" spans="1:19" s="17" customFormat="1" ht="20.100000000000001" customHeight="1" thickBot="1" x14ac:dyDescent="0.3">
      <c r="B42" s="27"/>
      <c r="C42" s="27"/>
      <c r="D42" s="27"/>
      <c r="E42" s="34"/>
      <c r="F42" s="34"/>
      <c r="G42" s="34"/>
      <c r="H42" s="34"/>
      <c r="I42" s="34"/>
      <c r="J42" s="34"/>
      <c r="K42" s="34"/>
      <c r="L42" s="34"/>
      <c r="M42" s="34"/>
      <c r="N42" s="34"/>
      <c r="O42" s="34"/>
      <c r="P42" s="34"/>
      <c r="Q42" s="135"/>
      <c r="R42" s="139"/>
    </row>
    <row r="43" spans="1:19" ht="20.100000000000001" customHeight="1" thickBot="1" x14ac:dyDescent="0.3">
      <c r="B43" s="22" t="s">
        <v>89</v>
      </c>
      <c r="C43" s="22" t="s">
        <v>134</v>
      </c>
      <c r="D43" s="11"/>
      <c r="E43" s="29">
        <f>E$10</f>
        <v>44835</v>
      </c>
      <c r="F43" s="30">
        <f t="shared" ref="F43:P43" si="12">EDATE(E43,1)</f>
        <v>44866</v>
      </c>
      <c r="G43" s="30">
        <f t="shared" si="12"/>
        <v>44896</v>
      </c>
      <c r="H43" s="30">
        <f t="shared" si="12"/>
        <v>44927</v>
      </c>
      <c r="I43" s="30">
        <f t="shared" si="12"/>
        <v>44958</v>
      </c>
      <c r="J43" s="30">
        <f t="shared" si="12"/>
        <v>44986</v>
      </c>
      <c r="K43" s="30">
        <f t="shared" si="12"/>
        <v>45017</v>
      </c>
      <c r="L43" s="30">
        <f t="shared" si="12"/>
        <v>45047</v>
      </c>
      <c r="M43" s="30">
        <f t="shared" si="12"/>
        <v>45078</v>
      </c>
      <c r="N43" s="30">
        <f t="shared" si="12"/>
        <v>45108</v>
      </c>
      <c r="O43" s="30">
        <f t="shared" si="12"/>
        <v>45139</v>
      </c>
      <c r="P43" s="31">
        <f t="shared" si="12"/>
        <v>45170</v>
      </c>
      <c r="Q43" s="66" t="s">
        <v>227</v>
      </c>
      <c r="R43" s="138" t="s">
        <v>394</v>
      </c>
      <c r="S43" s="5"/>
    </row>
    <row r="44" spans="1:19" ht="20.100000000000001" customHeight="1" x14ac:dyDescent="0.25">
      <c r="B44" s="232" t="str">
        <f>IF('Subcases Monthly'!B44="","",'Subcases Monthly'!B44)</f>
        <v/>
      </c>
      <c r="C44" s="342" t="str">
        <f>'Subcases Monthly'!C44:D44</f>
        <v>Professional Malpractice (SRS)</v>
      </c>
      <c r="D44" s="343"/>
      <c r="E44" s="106">
        <f>$R44*'Subcases Monthly'!E44</f>
        <v>7</v>
      </c>
      <c r="F44" s="107">
        <f>$R44*'Subcases Monthly'!F44</f>
        <v>14</v>
      </c>
      <c r="G44" s="107">
        <f>$R44*'Subcases Monthly'!G44</f>
        <v>7</v>
      </c>
      <c r="H44" s="107">
        <f>$R44*'Subcases Monthly'!H44</f>
        <v>21</v>
      </c>
      <c r="I44" s="107">
        <f>$R44*'Subcases Monthly'!I44</f>
        <v>28</v>
      </c>
      <c r="J44" s="107">
        <f>$R44*'Subcases Monthly'!J44</f>
        <v>0</v>
      </c>
      <c r="K44" s="107">
        <f>$R44*'Subcases Monthly'!K44</f>
        <v>0</v>
      </c>
      <c r="L44" s="107">
        <f>$R44*'Subcases Monthly'!L44</f>
        <v>0</v>
      </c>
      <c r="M44" s="107">
        <f>$R44*'Subcases Monthly'!M44</f>
        <v>0</v>
      </c>
      <c r="N44" s="107">
        <f>$R44*'Subcases Monthly'!N44</f>
        <v>0</v>
      </c>
      <c r="O44" s="107">
        <f>$R44*'Subcases Monthly'!O44</f>
        <v>0</v>
      </c>
      <c r="P44" s="108">
        <f>$R44*'Subcases Monthly'!P44</f>
        <v>0</v>
      </c>
      <c r="Q44" s="71">
        <f t="shared" ref="Q44:Q66" si="13">SUM(E44:P44)</f>
        <v>77</v>
      </c>
      <c r="R44" s="216">
        <v>7</v>
      </c>
      <c r="S44" s="5"/>
    </row>
    <row r="45" spans="1:19" ht="20.100000000000001" customHeight="1" x14ac:dyDescent="0.25">
      <c r="B45" s="229" t="str">
        <f>IF('Subcases Monthly'!B45="","",'Subcases Monthly'!B45)</f>
        <v/>
      </c>
      <c r="C45" s="337" t="str">
        <f>'Subcases Monthly'!C45:D45</f>
        <v>Products Liability (SRS)</v>
      </c>
      <c r="D45" s="338"/>
      <c r="E45" s="109">
        <f>$R45*'Subcases Monthly'!E45</f>
        <v>7</v>
      </c>
      <c r="F45" s="110">
        <f>$R45*'Subcases Monthly'!F45</f>
        <v>14</v>
      </c>
      <c r="G45" s="110">
        <f>$R45*'Subcases Monthly'!G45</f>
        <v>7</v>
      </c>
      <c r="H45" s="110">
        <f>$R45*'Subcases Monthly'!H45</f>
        <v>0</v>
      </c>
      <c r="I45" s="110">
        <f>$R45*'Subcases Monthly'!I45</f>
        <v>7</v>
      </c>
      <c r="J45" s="110">
        <f>$R45*'Subcases Monthly'!J45</f>
        <v>0</v>
      </c>
      <c r="K45" s="110">
        <f>$R45*'Subcases Monthly'!K45</f>
        <v>0</v>
      </c>
      <c r="L45" s="110">
        <f>$R45*'Subcases Monthly'!L45</f>
        <v>0</v>
      </c>
      <c r="M45" s="110">
        <f>$R45*'Subcases Monthly'!M45</f>
        <v>0</v>
      </c>
      <c r="N45" s="110">
        <f>$R45*'Subcases Monthly'!N45</f>
        <v>0</v>
      </c>
      <c r="O45" s="110">
        <f>$R45*'Subcases Monthly'!O45</f>
        <v>0</v>
      </c>
      <c r="P45" s="111">
        <f>$R45*'Subcases Monthly'!P45</f>
        <v>0</v>
      </c>
      <c r="Q45" s="73">
        <f t="shared" si="13"/>
        <v>35</v>
      </c>
      <c r="R45" s="217">
        <v>7</v>
      </c>
      <c r="S45" s="5"/>
    </row>
    <row r="46" spans="1:19" ht="20.100000000000001" customHeight="1" x14ac:dyDescent="0.25">
      <c r="B46" s="229" t="str">
        <f>IF('Subcases Monthly'!B46="","",'Subcases Monthly'!B46)</f>
        <v/>
      </c>
      <c r="C46" s="337" t="str">
        <f>'Subcases Monthly'!C46:D46</f>
        <v>Auto Negligence (SRS)</v>
      </c>
      <c r="D46" s="338"/>
      <c r="E46" s="112">
        <f>$R46*'Subcases Monthly'!E46</f>
        <v>455</v>
      </c>
      <c r="F46" s="113">
        <f>$R46*'Subcases Monthly'!F46</f>
        <v>539</v>
      </c>
      <c r="G46" s="113">
        <f>$R46*'Subcases Monthly'!G46</f>
        <v>434</v>
      </c>
      <c r="H46" s="113">
        <f>$R46*'Subcases Monthly'!H46</f>
        <v>525</v>
      </c>
      <c r="I46" s="113">
        <f>$R46*'Subcases Monthly'!I46</f>
        <v>497</v>
      </c>
      <c r="J46" s="113">
        <f>$R46*'Subcases Monthly'!J46</f>
        <v>0</v>
      </c>
      <c r="K46" s="113">
        <f>$R46*'Subcases Monthly'!K46</f>
        <v>0</v>
      </c>
      <c r="L46" s="113">
        <f>$R46*'Subcases Monthly'!L46</f>
        <v>0</v>
      </c>
      <c r="M46" s="113">
        <f>$R46*'Subcases Monthly'!M46</f>
        <v>0</v>
      </c>
      <c r="N46" s="113">
        <f>$R46*'Subcases Monthly'!N46</f>
        <v>0</v>
      </c>
      <c r="O46" s="113">
        <f>$R46*'Subcases Monthly'!O46</f>
        <v>0</v>
      </c>
      <c r="P46" s="114">
        <f>$R46*'Subcases Monthly'!P46</f>
        <v>0</v>
      </c>
      <c r="Q46" s="73">
        <f t="shared" si="13"/>
        <v>2450</v>
      </c>
      <c r="R46" s="217">
        <v>7</v>
      </c>
      <c r="S46" s="5"/>
    </row>
    <row r="47" spans="1:19" ht="20.100000000000001" customHeight="1" x14ac:dyDescent="0.25">
      <c r="B47" s="229" t="str">
        <f>IF('Subcases Monthly'!B47="","",'Subcases Monthly'!B47)</f>
        <v/>
      </c>
      <c r="C47" s="337" t="str">
        <f>'Subcases Monthly'!C47:D47</f>
        <v>Condominium (SRS)</v>
      </c>
      <c r="D47" s="338"/>
      <c r="E47" s="109">
        <f>$R47*'Subcases Monthly'!E47</f>
        <v>0</v>
      </c>
      <c r="F47" s="110">
        <f>$R47*'Subcases Monthly'!F47</f>
        <v>6</v>
      </c>
      <c r="G47" s="110">
        <f>$R47*'Subcases Monthly'!G47</f>
        <v>0</v>
      </c>
      <c r="H47" s="110">
        <f>$R47*'Subcases Monthly'!H47</f>
        <v>6</v>
      </c>
      <c r="I47" s="110">
        <f>$R47*'Subcases Monthly'!I47</f>
        <v>0</v>
      </c>
      <c r="J47" s="110">
        <f>$R47*'Subcases Monthly'!J47</f>
        <v>0</v>
      </c>
      <c r="K47" s="110">
        <f>$R47*'Subcases Monthly'!K47</f>
        <v>0</v>
      </c>
      <c r="L47" s="110">
        <f>$R47*'Subcases Monthly'!L47</f>
        <v>0</v>
      </c>
      <c r="M47" s="110">
        <f>$R47*'Subcases Monthly'!M47</f>
        <v>0</v>
      </c>
      <c r="N47" s="110">
        <f>$R47*'Subcases Monthly'!N47</f>
        <v>0</v>
      </c>
      <c r="O47" s="110">
        <f>$R47*'Subcases Monthly'!O47</f>
        <v>0</v>
      </c>
      <c r="P47" s="111">
        <f>$R47*'Subcases Monthly'!P47</f>
        <v>0</v>
      </c>
      <c r="Q47" s="73">
        <f t="shared" si="13"/>
        <v>12</v>
      </c>
      <c r="R47" s="217">
        <v>6</v>
      </c>
      <c r="S47" s="5"/>
    </row>
    <row r="48" spans="1:19" ht="20.100000000000001" customHeight="1" x14ac:dyDescent="0.25">
      <c r="B48" s="229" t="str">
        <f>IF('Subcases Monthly'!B48="","",'Subcases Monthly'!B48)</f>
        <v/>
      </c>
      <c r="C48" s="337" t="str">
        <f>'Subcases Monthly'!C48:D48</f>
        <v>Contract and Indebtedness (SRS)</v>
      </c>
      <c r="D48" s="338"/>
      <c r="E48" s="112">
        <f>$R48*'Subcases Monthly'!E48</f>
        <v>186</v>
      </c>
      <c r="F48" s="113">
        <f>$R48*'Subcases Monthly'!F48</f>
        <v>246</v>
      </c>
      <c r="G48" s="113">
        <f>$R48*'Subcases Monthly'!G48</f>
        <v>174</v>
      </c>
      <c r="H48" s="113">
        <f>$R48*'Subcases Monthly'!H48</f>
        <v>300</v>
      </c>
      <c r="I48" s="113">
        <f>$R48*'Subcases Monthly'!I48</f>
        <v>330</v>
      </c>
      <c r="J48" s="113">
        <f>$R48*'Subcases Monthly'!J48</f>
        <v>0</v>
      </c>
      <c r="K48" s="113">
        <f>$R48*'Subcases Monthly'!K48</f>
        <v>0</v>
      </c>
      <c r="L48" s="113">
        <f>$R48*'Subcases Monthly'!L48</f>
        <v>0</v>
      </c>
      <c r="M48" s="113">
        <f>$R48*'Subcases Monthly'!M48</f>
        <v>0</v>
      </c>
      <c r="N48" s="113">
        <f>$R48*'Subcases Monthly'!N48</f>
        <v>0</v>
      </c>
      <c r="O48" s="113">
        <f>$R48*'Subcases Monthly'!O48</f>
        <v>0</v>
      </c>
      <c r="P48" s="114">
        <f>$R48*'Subcases Monthly'!P48</f>
        <v>0</v>
      </c>
      <c r="Q48" s="73">
        <f t="shared" si="13"/>
        <v>1236</v>
      </c>
      <c r="R48" s="217">
        <v>6</v>
      </c>
      <c r="S48" s="5"/>
    </row>
    <row r="49" spans="2:19" ht="20.100000000000001" customHeight="1" x14ac:dyDescent="0.25">
      <c r="B49" s="229" t="str">
        <f>IF('Subcases Monthly'!B49="","",'Subcases Monthly'!B49)</f>
        <v/>
      </c>
      <c r="C49" s="337" t="str">
        <f>'Subcases Monthly'!C49:D49</f>
        <v>Eminent Domain Parcels (SRS)</v>
      </c>
      <c r="D49" s="338"/>
      <c r="E49" s="109">
        <f>$R49*'Subcases Monthly'!E49</f>
        <v>0</v>
      </c>
      <c r="F49" s="110">
        <f>$R49*'Subcases Monthly'!F49</f>
        <v>7</v>
      </c>
      <c r="G49" s="110">
        <f>$R49*'Subcases Monthly'!G49</f>
        <v>0</v>
      </c>
      <c r="H49" s="110">
        <f>$R49*'Subcases Monthly'!H49</f>
        <v>0</v>
      </c>
      <c r="I49" s="110">
        <f>$R49*'Subcases Monthly'!I49</f>
        <v>7</v>
      </c>
      <c r="J49" s="110">
        <f>$R49*'Subcases Monthly'!J49</f>
        <v>0</v>
      </c>
      <c r="K49" s="110">
        <f>$R49*'Subcases Monthly'!K49</f>
        <v>0</v>
      </c>
      <c r="L49" s="110">
        <f>$R49*'Subcases Monthly'!L49</f>
        <v>0</v>
      </c>
      <c r="M49" s="110">
        <f>$R49*'Subcases Monthly'!M49</f>
        <v>0</v>
      </c>
      <c r="N49" s="110">
        <f>$R49*'Subcases Monthly'!N49</f>
        <v>0</v>
      </c>
      <c r="O49" s="110">
        <f>$R49*'Subcases Monthly'!O49</f>
        <v>0</v>
      </c>
      <c r="P49" s="111">
        <f>$R49*'Subcases Monthly'!P49</f>
        <v>0</v>
      </c>
      <c r="Q49" s="73">
        <f t="shared" si="13"/>
        <v>14</v>
      </c>
      <c r="R49" s="217">
        <v>7</v>
      </c>
      <c r="S49" s="5"/>
    </row>
    <row r="50" spans="2:19" ht="20.100000000000001" customHeight="1" x14ac:dyDescent="0.25">
      <c r="B50" s="229" t="str">
        <f>IF('Subcases Monthly'!B50="","",'Subcases Monthly'!B50)</f>
        <v/>
      </c>
      <c r="C50" s="337" t="str">
        <f>'Subcases Monthly'!C50:D50</f>
        <v>Other Negligence (SRS)</v>
      </c>
      <c r="D50" s="338"/>
      <c r="E50" s="112">
        <f>$R50*'Subcases Monthly'!E50</f>
        <v>168</v>
      </c>
      <c r="F50" s="113">
        <f>$R50*'Subcases Monthly'!F50</f>
        <v>162</v>
      </c>
      <c r="G50" s="113">
        <f>$R50*'Subcases Monthly'!G50</f>
        <v>228</v>
      </c>
      <c r="H50" s="113">
        <f>$R50*'Subcases Monthly'!H50</f>
        <v>222</v>
      </c>
      <c r="I50" s="113">
        <f>$R50*'Subcases Monthly'!I50</f>
        <v>150</v>
      </c>
      <c r="J50" s="113">
        <f>$R50*'Subcases Monthly'!J50</f>
        <v>0</v>
      </c>
      <c r="K50" s="113">
        <f>$R50*'Subcases Monthly'!K50</f>
        <v>0</v>
      </c>
      <c r="L50" s="113">
        <f>$R50*'Subcases Monthly'!L50</f>
        <v>0</v>
      </c>
      <c r="M50" s="113">
        <f>$R50*'Subcases Monthly'!M50</f>
        <v>0</v>
      </c>
      <c r="N50" s="113">
        <f>$R50*'Subcases Monthly'!N50</f>
        <v>0</v>
      </c>
      <c r="O50" s="113">
        <f>$R50*'Subcases Monthly'!O50</f>
        <v>0</v>
      </c>
      <c r="P50" s="114">
        <f>$R50*'Subcases Monthly'!P50</f>
        <v>0</v>
      </c>
      <c r="Q50" s="73">
        <f t="shared" si="13"/>
        <v>930</v>
      </c>
      <c r="R50" s="217">
        <v>6</v>
      </c>
      <c r="S50" s="5"/>
    </row>
    <row r="51" spans="2:19" ht="20.100000000000001" customHeight="1" x14ac:dyDescent="0.25">
      <c r="B51" s="229" t="str">
        <f>IF('Subcases Monthly'!B51="","",'Subcases Monthly'!B51)</f>
        <v/>
      </c>
      <c r="C51" s="337" t="str">
        <f>'Subcases Monthly'!C51:D51</f>
        <v>Commercial Foreclosure (SRS)</v>
      </c>
      <c r="D51" s="338"/>
      <c r="E51" s="109">
        <f>$R51*'Subcases Monthly'!E51</f>
        <v>7</v>
      </c>
      <c r="F51" s="110">
        <f>$R51*'Subcases Monthly'!F51</f>
        <v>0</v>
      </c>
      <c r="G51" s="110">
        <f>$R51*'Subcases Monthly'!G51</f>
        <v>0</v>
      </c>
      <c r="H51" s="110">
        <f>$R51*'Subcases Monthly'!H51</f>
        <v>14</v>
      </c>
      <c r="I51" s="110">
        <f>$R51*'Subcases Monthly'!I51</f>
        <v>7</v>
      </c>
      <c r="J51" s="110">
        <f>$R51*'Subcases Monthly'!J51</f>
        <v>0</v>
      </c>
      <c r="K51" s="110">
        <f>$R51*'Subcases Monthly'!K51</f>
        <v>0</v>
      </c>
      <c r="L51" s="110">
        <f>$R51*'Subcases Monthly'!L51</f>
        <v>0</v>
      </c>
      <c r="M51" s="110">
        <f>$R51*'Subcases Monthly'!M51</f>
        <v>0</v>
      </c>
      <c r="N51" s="110">
        <f>$R51*'Subcases Monthly'!N51</f>
        <v>0</v>
      </c>
      <c r="O51" s="110">
        <f>$R51*'Subcases Monthly'!O51</f>
        <v>0</v>
      </c>
      <c r="P51" s="111">
        <f>$R51*'Subcases Monthly'!P51</f>
        <v>0</v>
      </c>
      <c r="Q51" s="73">
        <f t="shared" si="13"/>
        <v>28</v>
      </c>
      <c r="R51" s="217">
        <v>7</v>
      </c>
      <c r="S51" s="5"/>
    </row>
    <row r="52" spans="2:19" ht="20.100000000000001" customHeight="1" x14ac:dyDescent="0.25">
      <c r="B52" s="229" t="str">
        <f>IF('Subcases Monthly'!B52="","",'Subcases Monthly'!B52)</f>
        <v/>
      </c>
      <c r="C52" s="337" t="str">
        <f>'Subcases Monthly'!C52:D52</f>
        <v>Homestead Residential Foreclosure (SRS)</v>
      </c>
      <c r="D52" s="338"/>
      <c r="E52" s="112">
        <f>$R52*'Subcases Monthly'!E52</f>
        <v>180</v>
      </c>
      <c r="F52" s="113">
        <f>$R52*'Subcases Monthly'!F52</f>
        <v>126</v>
      </c>
      <c r="G52" s="113">
        <f>$R52*'Subcases Monthly'!G52</f>
        <v>126</v>
      </c>
      <c r="H52" s="113">
        <f>$R52*'Subcases Monthly'!H52</f>
        <v>189</v>
      </c>
      <c r="I52" s="113">
        <f>$R52*'Subcases Monthly'!I52</f>
        <v>153</v>
      </c>
      <c r="J52" s="113">
        <f>$R52*'Subcases Monthly'!J52</f>
        <v>0</v>
      </c>
      <c r="K52" s="113">
        <f>$R52*'Subcases Monthly'!K52</f>
        <v>0</v>
      </c>
      <c r="L52" s="113">
        <f>$R52*'Subcases Monthly'!L52</f>
        <v>0</v>
      </c>
      <c r="M52" s="113">
        <f>$R52*'Subcases Monthly'!M52</f>
        <v>0</v>
      </c>
      <c r="N52" s="113">
        <f>$R52*'Subcases Monthly'!N52</f>
        <v>0</v>
      </c>
      <c r="O52" s="113">
        <f>$R52*'Subcases Monthly'!O52</f>
        <v>0</v>
      </c>
      <c r="P52" s="114">
        <f>$R52*'Subcases Monthly'!P52</f>
        <v>0</v>
      </c>
      <c r="Q52" s="73">
        <f t="shared" si="13"/>
        <v>774</v>
      </c>
      <c r="R52" s="217">
        <v>9</v>
      </c>
      <c r="S52" s="5"/>
    </row>
    <row r="53" spans="2:19" ht="20.100000000000001" customHeight="1" x14ac:dyDescent="0.25">
      <c r="B53" s="229" t="str">
        <f>IF('Subcases Monthly'!B53="","",'Subcases Monthly'!B53)</f>
        <v/>
      </c>
      <c r="C53" s="337" t="str">
        <f>'Subcases Monthly'!C53:D53</f>
        <v>Non-Homestead Residential Foreclosure (SRS)</v>
      </c>
      <c r="D53" s="338"/>
      <c r="E53" s="109">
        <f>$R53*'Subcases Monthly'!E53</f>
        <v>40</v>
      </c>
      <c r="F53" s="110">
        <f>$R53*'Subcases Monthly'!F53</f>
        <v>56</v>
      </c>
      <c r="G53" s="110">
        <f>$R53*'Subcases Monthly'!G53</f>
        <v>40</v>
      </c>
      <c r="H53" s="110">
        <f>$R53*'Subcases Monthly'!H53</f>
        <v>0</v>
      </c>
      <c r="I53" s="110">
        <f>$R53*'Subcases Monthly'!I53</f>
        <v>32</v>
      </c>
      <c r="J53" s="110">
        <f>$R53*'Subcases Monthly'!J53</f>
        <v>0</v>
      </c>
      <c r="K53" s="110">
        <f>$R53*'Subcases Monthly'!K53</f>
        <v>0</v>
      </c>
      <c r="L53" s="110">
        <f>$R53*'Subcases Monthly'!L53</f>
        <v>0</v>
      </c>
      <c r="M53" s="110">
        <f>$R53*'Subcases Monthly'!M53</f>
        <v>0</v>
      </c>
      <c r="N53" s="110">
        <f>$R53*'Subcases Monthly'!N53</f>
        <v>0</v>
      </c>
      <c r="O53" s="110">
        <f>$R53*'Subcases Monthly'!O53</f>
        <v>0</v>
      </c>
      <c r="P53" s="111">
        <f>$R53*'Subcases Monthly'!P53</f>
        <v>0</v>
      </c>
      <c r="Q53" s="73">
        <f t="shared" si="13"/>
        <v>168</v>
      </c>
      <c r="R53" s="217">
        <v>8</v>
      </c>
      <c r="S53" s="5"/>
    </row>
    <row r="54" spans="2:19" ht="20.100000000000001" customHeight="1" x14ac:dyDescent="0.25">
      <c r="B54" s="229" t="str">
        <f>IF('Subcases Monthly'!B54="","",'Subcases Monthly'!B54)</f>
        <v/>
      </c>
      <c r="C54" s="337" t="str">
        <f>'Subcases Monthly'!C54:D54</f>
        <v>Other Real Property Actions (SRS)</v>
      </c>
      <c r="D54" s="338"/>
      <c r="E54" s="112">
        <f>$R54*'Subcases Monthly'!E54</f>
        <v>96</v>
      </c>
      <c r="F54" s="113">
        <f>$R54*'Subcases Monthly'!F54</f>
        <v>114</v>
      </c>
      <c r="G54" s="113">
        <f>$R54*'Subcases Monthly'!G54</f>
        <v>156</v>
      </c>
      <c r="H54" s="113">
        <f>$R54*'Subcases Monthly'!H54</f>
        <v>174</v>
      </c>
      <c r="I54" s="113">
        <f>$R54*'Subcases Monthly'!I54</f>
        <v>96</v>
      </c>
      <c r="J54" s="113">
        <f>$R54*'Subcases Monthly'!J54</f>
        <v>0</v>
      </c>
      <c r="K54" s="113">
        <f>$R54*'Subcases Monthly'!K54</f>
        <v>0</v>
      </c>
      <c r="L54" s="113">
        <f>$R54*'Subcases Monthly'!L54</f>
        <v>0</v>
      </c>
      <c r="M54" s="113">
        <f>$R54*'Subcases Monthly'!M54</f>
        <v>0</v>
      </c>
      <c r="N54" s="113">
        <f>$R54*'Subcases Monthly'!N54</f>
        <v>0</v>
      </c>
      <c r="O54" s="113">
        <f>$R54*'Subcases Monthly'!O54</f>
        <v>0</v>
      </c>
      <c r="P54" s="114">
        <f>$R54*'Subcases Monthly'!P54</f>
        <v>0</v>
      </c>
      <c r="Q54" s="73">
        <f t="shared" si="13"/>
        <v>636</v>
      </c>
      <c r="R54" s="217">
        <v>6</v>
      </c>
      <c r="S54" s="5"/>
    </row>
    <row r="55" spans="2:19" ht="20.100000000000001" customHeight="1" x14ac:dyDescent="0.25">
      <c r="B55" s="229" t="str">
        <f>IF('Subcases Monthly'!B55="","",'Subcases Monthly'!B55)</f>
        <v/>
      </c>
      <c r="C55" s="337" t="str">
        <f>'Subcases Monthly'!C55:D55</f>
        <v>Other Civil (SRS)</v>
      </c>
      <c r="D55" s="338"/>
      <c r="E55" s="109">
        <f>$R55*'Subcases Monthly'!E55</f>
        <v>594</v>
      </c>
      <c r="F55" s="110">
        <f>$R55*'Subcases Monthly'!F55</f>
        <v>570</v>
      </c>
      <c r="G55" s="110">
        <f>$R55*'Subcases Monthly'!G55</f>
        <v>792</v>
      </c>
      <c r="H55" s="110">
        <f>$R55*'Subcases Monthly'!H55</f>
        <v>204</v>
      </c>
      <c r="I55" s="110">
        <f>$R55*'Subcases Monthly'!I55</f>
        <v>216</v>
      </c>
      <c r="J55" s="110">
        <f>$R55*'Subcases Monthly'!J55</f>
        <v>0</v>
      </c>
      <c r="K55" s="110">
        <f>$R55*'Subcases Monthly'!K55</f>
        <v>0</v>
      </c>
      <c r="L55" s="110">
        <f>$R55*'Subcases Monthly'!L55</f>
        <v>0</v>
      </c>
      <c r="M55" s="110">
        <f>$R55*'Subcases Monthly'!M55</f>
        <v>0</v>
      </c>
      <c r="N55" s="110">
        <f>$R55*'Subcases Monthly'!N55</f>
        <v>0</v>
      </c>
      <c r="O55" s="110">
        <f>$R55*'Subcases Monthly'!O55</f>
        <v>0</v>
      </c>
      <c r="P55" s="111">
        <f>$R55*'Subcases Monthly'!P55</f>
        <v>0</v>
      </c>
      <c r="Q55" s="73">
        <f t="shared" si="13"/>
        <v>2376</v>
      </c>
      <c r="R55" s="217">
        <v>6</v>
      </c>
      <c r="S55" s="5"/>
    </row>
    <row r="56" spans="2:19" ht="20.100000000000001" customHeight="1" x14ac:dyDescent="0.25">
      <c r="B56" s="229"/>
      <c r="C56" s="337" t="str">
        <f>'Subcases Monthly'!C56:D56</f>
        <v>Involuntary Civil Commitment of Sexually Violent Predators (SRS)</v>
      </c>
      <c r="D56" s="338"/>
      <c r="E56" s="112">
        <f>$R56*'Subcases Monthly'!E56</f>
        <v>0</v>
      </c>
      <c r="F56" s="113">
        <f>$R56*'Subcases Monthly'!F56</f>
        <v>0</v>
      </c>
      <c r="G56" s="113">
        <f>$R56*'Subcases Monthly'!G56</f>
        <v>0</v>
      </c>
      <c r="H56" s="113">
        <f>$R56*'Subcases Monthly'!H56</f>
        <v>0</v>
      </c>
      <c r="I56" s="113">
        <f>$R56*'Subcases Monthly'!I56</f>
        <v>0</v>
      </c>
      <c r="J56" s="113">
        <f>$R56*'Subcases Monthly'!J56</f>
        <v>0</v>
      </c>
      <c r="K56" s="113">
        <f>$R56*'Subcases Monthly'!K56</f>
        <v>0</v>
      </c>
      <c r="L56" s="113">
        <f>$R56*'Subcases Monthly'!L56</f>
        <v>0</v>
      </c>
      <c r="M56" s="113">
        <f>$R56*'Subcases Monthly'!M56</f>
        <v>0</v>
      </c>
      <c r="N56" s="113">
        <f>$R56*'Subcases Monthly'!N56</f>
        <v>0</v>
      </c>
      <c r="O56" s="113">
        <f>$R56*'Subcases Monthly'!O56</f>
        <v>0</v>
      </c>
      <c r="P56" s="114">
        <f>$R56*'Subcases Monthly'!P56</f>
        <v>0</v>
      </c>
      <c r="Q56" s="73">
        <f t="shared" si="13"/>
        <v>0</v>
      </c>
      <c r="R56" s="217">
        <v>8</v>
      </c>
      <c r="S56" s="5"/>
    </row>
    <row r="57" spans="2:19" ht="20.100000000000001" customHeight="1" x14ac:dyDescent="0.25">
      <c r="B57" s="229"/>
      <c r="C57" s="337" t="str">
        <f>'Subcases Monthly'!C57:D57</f>
        <v>Appeals (AP cases) filed in Circuit Court (SRS)</v>
      </c>
      <c r="D57" s="338"/>
      <c r="E57" s="109">
        <f>$R57*'Subcases Monthly'!E57</f>
        <v>0</v>
      </c>
      <c r="F57" s="110">
        <f>$R57*'Subcases Monthly'!F57</f>
        <v>0</v>
      </c>
      <c r="G57" s="110">
        <f>$R57*'Subcases Monthly'!G57</f>
        <v>0</v>
      </c>
      <c r="H57" s="110">
        <f>$R57*'Subcases Monthly'!H57</f>
        <v>4</v>
      </c>
      <c r="I57" s="110">
        <f>$R57*'Subcases Monthly'!I57</f>
        <v>0</v>
      </c>
      <c r="J57" s="110">
        <f>$R57*'Subcases Monthly'!J57</f>
        <v>0</v>
      </c>
      <c r="K57" s="110">
        <f>$R57*'Subcases Monthly'!K57</f>
        <v>0</v>
      </c>
      <c r="L57" s="110">
        <f>$R57*'Subcases Monthly'!L57</f>
        <v>0</v>
      </c>
      <c r="M57" s="110">
        <f>$R57*'Subcases Monthly'!M57</f>
        <v>0</v>
      </c>
      <c r="N57" s="110">
        <f>$R57*'Subcases Monthly'!N57</f>
        <v>0</v>
      </c>
      <c r="O57" s="110">
        <f>$R57*'Subcases Monthly'!O57</f>
        <v>0</v>
      </c>
      <c r="P57" s="111">
        <f>$R57*'Subcases Monthly'!P57</f>
        <v>0</v>
      </c>
      <c r="Q57" s="73">
        <f t="shared" si="13"/>
        <v>4</v>
      </c>
      <c r="R57" s="217">
        <v>4</v>
      </c>
      <c r="S57" s="5"/>
    </row>
    <row r="58" spans="2:19" ht="20.100000000000001" customHeight="1" x14ac:dyDescent="0.25">
      <c r="B58" s="229"/>
      <c r="C58" s="337" t="str">
        <f>'Subcases Monthly'!C58:D58</f>
        <v>Writs of Certiorari (SRS)</v>
      </c>
      <c r="D58" s="338"/>
      <c r="E58" s="112">
        <f>$R58*'Subcases Monthly'!E58</f>
        <v>0</v>
      </c>
      <c r="F58" s="113">
        <f>$R58*'Subcases Monthly'!F58</f>
        <v>0</v>
      </c>
      <c r="G58" s="113">
        <f>$R58*'Subcases Monthly'!G58</f>
        <v>0</v>
      </c>
      <c r="H58" s="113">
        <f>$R58*'Subcases Monthly'!H58</f>
        <v>0</v>
      </c>
      <c r="I58" s="113">
        <f>$R58*'Subcases Monthly'!I58</f>
        <v>0</v>
      </c>
      <c r="J58" s="113">
        <f>$R58*'Subcases Monthly'!J58</f>
        <v>0</v>
      </c>
      <c r="K58" s="113">
        <f>$R58*'Subcases Monthly'!K58</f>
        <v>0</v>
      </c>
      <c r="L58" s="113">
        <f>$R58*'Subcases Monthly'!L58</f>
        <v>0</v>
      </c>
      <c r="M58" s="113">
        <f>$R58*'Subcases Monthly'!M58</f>
        <v>0</v>
      </c>
      <c r="N58" s="113">
        <f>$R58*'Subcases Monthly'!N58</f>
        <v>0</v>
      </c>
      <c r="O58" s="113">
        <f>$R58*'Subcases Monthly'!O58</f>
        <v>0</v>
      </c>
      <c r="P58" s="114">
        <f>$R58*'Subcases Monthly'!P58</f>
        <v>0</v>
      </c>
      <c r="Q58" s="73">
        <f t="shared" si="13"/>
        <v>0</v>
      </c>
      <c r="R58" s="217">
        <v>2</v>
      </c>
      <c r="S58" s="5"/>
    </row>
    <row r="59" spans="2:19" ht="20.100000000000001" customHeight="1" x14ac:dyDescent="0.25">
      <c r="B59" s="229"/>
      <c r="C59" s="337" t="str">
        <f>'Subcases Monthly'!C59:D59</f>
        <v>Medical Extensions (Petitions to Extend) (Non-SRS)</v>
      </c>
      <c r="D59" s="338"/>
      <c r="E59" s="109">
        <f>$R59*'Subcases Monthly'!E59</f>
        <v>5</v>
      </c>
      <c r="F59" s="110">
        <f>$R59*'Subcases Monthly'!F59</f>
        <v>6</v>
      </c>
      <c r="G59" s="110">
        <f>$R59*'Subcases Monthly'!G59</f>
        <v>10</v>
      </c>
      <c r="H59" s="110">
        <f>$R59*'Subcases Monthly'!H59</f>
        <v>4</v>
      </c>
      <c r="I59" s="110">
        <f>$R59*'Subcases Monthly'!I59</f>
        <v>23</v>
      </c>
      <c r="J59" s="110">
        <f>$R59*'Subcases Monthly'!J59</f>
        <v>0</v>
      </c>
      <c r="K59" s="110">
        <f>$R59*'Subcases Monthly'!K59</f>
        <v>0</v>
      </c>
      <c r="L59" s="110">
        <f>$R59*'Subcases Monthly'!L59</f>
        <v>0</v>
      </c>
      <c r="M59" s="110">
        <f>$R59*'Subcases Monthly'!M59</f>
        <v>0</v>
      </c>
      <c r="N59" s="110">
        <f>$R59*'Subcases Monthly'!N59</f>
        <v>0</v>
      </c>
      <c r="O59" s="110">
        <f>$R59*'Subcases Monthly'!O59</f>
        <v>0</v>
      </c>
      <c r="P59" s="111">
        <f>$R59*'Subcases Monthly'!P59</f>
        <v>0</v>
      </c>
      <c r="Q59" s="73">
        <f t="shared" si="13"/>
        <v>48</v>
      </c>
      <c r="R59" s="217">
        <v>1</v>
      </c>
      <c r="S59" s="5"/>
    </row>
    <row r="60" spans="2:19" ht="20.100000000000001" customHeight="1" x14ac:dyDescent="0.25">
      <c r="B60" s="229"/>
      <c r="C60" s="337" t="str">
        <f>'Subcases Monthly'!C60:D60</f>
        <v>Transfers of Lien to Security (Non-SRS)</v>
      </c>
      <c r="D60" s="338"/>
      <c r="E60" s="112">
        <f>$R60*'Subcases Monthly'!E60</f>
        <v>3</v>
      </c>
      <c r="F60" s="113">
        <f>$R60*'Subcases Monthly'!F60</f>
        <v>6</v>
      </c>
      <c r="G60" s="113">
        <f>$R60*'Subcases Monthly'!G60</f>
        <v>9</v>
      </c>
      <c r="H60" s="113">
        <f>$R60*'Subcases Monthly'!H60</f>
        <v>0</v>
      </c>
      <c r="I60" s="113">
        <f>$R60*'Subcases Monthly'!I60</f>
        <v>6</v>
      </c>
      <c r="J60" s="113">
        <f>$R60*'Subcases Monthly'!J60</f>
        <v>0</v>
      </c>
      <c r="K60" s="113">
        <f>$R60*'Subcases Monthly'!K60</f>
        <v>0</v>
      </c>
      <c r="L60" s="113">
        <f>$R60*'Subcases Monthly'!L60</f>
        <v>0</v>
      </c>
      <c r="M60" s="113">
        <f>$R60*'Subcases Monthly'!M60</f>
        <v>0</v>
      </c>
      <c r="N60" s="113">
        <f>$R60*'Subcases Monthly'!N60</f>
        <v>0</v>
      </c>
      <c r="O60" s="113">
        <f>$R60*'Subcases Monthly'!O60</f>
        <v>0</v>
      </c>
      <c r="P60" s="114">
        <f>$R60*'Subcases Monthly'!P60</f>
        <v>0</v>
      </c>
      <c r="Q60" s="73">
        <f t="shared" si="13"/>
        <v>24</v>
      </c>
      <c r="R60" s="217">
        <v>3</v>
      </c>
      <c r="S60" s="5"/>
    </row>
    <row r="61" spans="2:19" ht="20.100000000000001" customHeight="1" x14ac:dyDescent="0.25">
      <c r="B61" s="229"/>
      <c r="C61" s="337" t="str">
        <f>'Subcases Monthly'!C61:D61</f>
        <v>Civil Contempt for FTA for Jury Duty (Non-SRS)</v>
      </c>
      <c r="D61" s="338"/>
      <c r="E61" s="109">
        <f>$R61*'Subcases Monthly'!E61</f>
        <v>0</v>
      </c>
      <c r="F61" s="110">
        <f>$R61*'Subcases Monthly'!F61</f>
        <v>0</v>
      </c>
      <c r="G61" s="110">
        <f>$R61*'Subcases Monthly'!G61</f>
        <v>0</v>
      </c>
      <c r="H61" s="110">
        <f>$R61*'Subcases Monthly'!H61</f>
        <v>0</v>
      </c>
      <c r="I61" s="110">
        <f>$R61*'Subcases Monthly'!I61</f>
        <v>0</v>
      </c>
      <c r="J61" s="110">
        <f>$R61*'Subcases Monthly'!J61</f>
        <v>0</v>
      </c>
      <c r="K61" s="110">
        <f>$R61*'Subcases Monthly'!K61</f>
        <v>0</v>
      </c>
      <c r="L61" s="110">
        <f>$R61*'Subcases Monthly'!L61</f>
        <v>0</v>
      </c>
      <c r="M61" s="110">
        <f>$R61*'Subcases Monthly'!M61</f>
        <v>0</v>
      </c>
      <c r="N61" s="110">
        <f>$R61*'Subcases Monthly'!N61</f>
        <v>0</v>
      </c>
      <c r="O61" s="110">
        <f>$R61*'Subcases Monthly'!O61</f>
        <v>0</v>
      </c>
      <c r="P61" s="111">
        <f>$R61*'Subcases Monthly'!P61</f>
        <v>0</v>
      </c>
      <c r="Q61" s="73">
        <f t="shared" si="13"/>
        <v>0</v>
      </c>
      <c r="R61" s="217">
        <v>3</v>
      </c>
      <c r="S61" s="5"/>
    </row>
    <row r="62" spans="2:19" ht="20.100000000000001" customHeight="1" x14ac:dyDescent="0.25">
      <c r="B62" s="229"/>
      <c r="C62" s="337" t="str">
        <f>'Subcases Monthly'!C62:D62</f>
        <v>Confirmation of Arbitration (Non-SRS)</v>
      </c>
      <c r="D62" s="338"/>
      <c r="E62" s="112">
        <f>$R62*'Subcases Monthly'!E62</f>
        <v>0</v>
      </c>
      <c r="F62" s="113">
        <f>$R62*'Subcases Monthly'!F62</f>
        <v>0</v>
      </c>
      <c r="G62" s="113">
        <f>$R62*'Subcases Monthly'!G62</f>
        <v>0</v>
      </c>
      <c r="H62" s="113">
        <f>$R62*'Subcases Monthly'!H62</f>
        <v>0</v>
      </c>
      <c r="I62" s="113">
        <f>$R62*'Subcases Monthly'!I62</f>
        <v>0</v>
      </c>
      <c r="J62" s="113">
        <f>$R62*'Subcases Monthly'!J62</f>
        <v>0</v>
      </c>
      <c r="K62" s="113">
        <f>$R62*'Subcases Monthly'!K62</f>
        <v>0</v>
      </c>
      <c r="L62" s="113">
        <f>$R62*'Subcases Monthly'!L62</f>
        <v>0</v>
      </c>
      <c r="M62" s="113">
        <f>$R62*'Subcases Monthly'!M62</f>
        <v>0</v>
      </c>
      <c r="N62" s="113">
        <f>$R62*'Subcases Monthly'!N62</f>
        <v>0</v>
      </c>
      <c r="O62" s="113">
        <f>$R62*'Subcases Monthly'!O62</f>
        <v>0</v>
      </c>
      <c r="P62" s="114">
        <f>$R62*'Subcases Monthly'!P62</f>
        <v>0</v>
      </c>
      <c r="Q62" s="76">
        <f t="shared" si="13"/>
        <v>0</v>
      </c>
      <c r="R62" s="217">
        <v>2</v>
      </c>
      <c r="S62" s="5"/>
    </row>
    <row r="63" spans="2:19" ht="20.100000000000001" customHeight="1" x14ac:dyDescent="0.25">
      <c r="B63" s="229"/>
      <c r="C63" s="337" t="str">
        <f>'Subcases Monthly'!C63:D63</f>
        <v>Out of State Commission for Foreign Subpoena (Non-SRS)</v>
      </c>
      <c r="D63" s="338"/>
      <c r="E63" s="109">
        <f>$R63*'Subcases Monthly'!E63</f>
        <v>0</v>
      </c>
      <c r="F63" s="110">
        <f>$R63*'Subcases Monthly'!F63</f>
        <v>0</v>
      </c>
      <c r="G63" s="110">
        <f>$R63*'Subcases Monthly'!G63</f>
        <v>0</v>
      </c>
      <c r="H63" s="110">
        <f>$R63*'Subcases Monthly'!H63</f>
        <v>0</v>
      </c>
      <c r="I63" s="110">
        <f>$R63*'Subcases Monthly'!I63</f>
        <v>0</v>
      </c>
      <c r="J63" s="110">
        <f>$R63*'Subcases Monthly'!J63</f>
        <v>0</v>
      </c>
      <c r="K63" s="110">
        <f>$R63*'Subcases Monthly'!K63</f>
        <v>0</v>
      </c>
      <c r="L63" s="110">
        <f>$R63*'Subcases Monthly'!L63</f>
        <v>0</v>
      </c>
      <c r="M63" s="110">
        <f>$R63*'Subcases Monthly'!M63</f>
        <v>0</v>
      </c>
      <c r="N63" s="110">
        <f>$R63*'Subcases Monthly'!N63</f>
        <v>0</v>
      </c>
      <c r="O63" s="110">
        <f>$R63*'Subcases Monthly'!O63</f>
        <v>0</v>
      </c>
      <c r="P63" s="111">
        <f>$R63*'Subcases Monthly'!P63</f>
        <v>0</v>
      </c>
      <c r="Q63" s="76">
        <f t="shared" si="13"/>
        <v>0</v>
      </c>
      <c r="R63" s="217">
        <v>2</v>
      </c>
      <c r="S63" s="5"/>
    </row>
    <row r="64" spans="2:19" ht="20.100000000000001" customHeight="1" x14ac:dyDescent="0.25">
      <c r="B64" s="229"/>
      <c r="C64" s="337" t="str">
        <f>'Subcases Monthly'!C64:D64</f>
        <v>Foreign Judgments (Non-SRS)</v>
      </c>
      <c r="D64" s="338"/>
      <c r="E64" s="112">
        <f>$R64*'Subcases Monthly'!E64</f>
        <v>3</v>
      </c>
      <c r="F64" s="113">
        <f>$R64*'Subcases Monthly'!F64</f>
        <v>9</v>
      </c>
      <c r="G64" s="113">
        <f>$R64*'Subcases Monthly'!G64</f>
        <v>6</v>
      </c>
      <c r="H64" s="113">
        <f>$R64*'Subcases Monthly'!H64</f>
        <v>0</v>
      </c>
      <c r="I64" s="113">
        <f>$R64*'Subcases Monthly'!I64</f>
        <v>0</v>
      </c>
      <c r="J64" s="113">
        <f>$R64*'Subcases Monthly'!J64</f>
        <v>0</v>
      </c>
      <c r="K64" s="113">
        <f>$R64*'Subcases Monthly'!K64</f>
        <v>0</v>
      </c>
      <c r="L64" s="113">
        <f>$R64*'Subcases Monthly'!L64</f>
        <v>0</v>
      </c>
      <c r="M64" s="113">
        <f>$R64*'Subcases Monthly'!M64</f>
        <v>0</v>
      </c>
      <c r="N64" s="113">
        <f>$R64*'Subcases Monthly'!N64</f>
        <v>0</v>
      </c>
      <c r="O64" s="113">
        <f>$R64*'Subcases Monthly'!O64</f>
        <v>0</v>
      </c>
      <c r="P64" s="114">
        <f>$R64*'Subcases Monthly'!P64</f>
        <v>0</v>
      </c>
      <c r="Q64" s="84">
        <f t="shared" si="13"/>
        <v>18</v>
      </c>
      <c r="R64" s="295">
        <v>3</v>
      </c>
      <c r="S64" s="5"/>
    </row>
    <row r="65" spans="1:19" ht="20.100000000000001" customHeight="1" thickBot="1" x14ac:dyDescent="0.3">
      <c r="B65" s="230"/>
      <c r="C65" s="344" t="str">
        <f>'Subcases Monthly'!C65:D65</f>
        <v>Cases unable to be categorized</v>
      </c>
      <c r="D65" s="345"/>
      <c r="E65" s="115">
        <f>$R65*'Subcases Monthly'!E65</f>
        <v>0</v>
      </c>
      <c r="F65" s="116">
        <f>$R65*'Subcases Monthly'!F65</f>
        <v>0</v>
      </c>
      <c r="G65" s="116">
        <f>$R65*'Subcases Monthly'!G65</f>
        <v>0</v>
      </c>
      <c r="H65" s="116">
        <f>$R65*'Subcases Monthly'!H65</f>
        <v>0</v>
      </c>
      <c r="I65" s="116">
        <f>$R65*'Subcases Monthly'!I65</f>
        <v>0</v>
      </c>
      <c r="J65" s="116">
        <f>$R65*'Subcases Monthly'!J65</f>
        <v>0</v>
      </c>
      <c r="K65" s="116">
        <f>$R65*'Subcases Monthly'!K65</f>
        <v>0</v>
      </c>
      <c r="L65" s="116">
        <f>$R65*'Subcases Monthly'!L65</f>
        <v>0</v>
      </c>
      <c r="M65" s="116">
        <f>$R65*'Subcases Monthly'!M65</f>
        <v>0</v>
      </c>
      <c r="N65" s="116">
        <f>$R65*'Subcases Monthly'!N65</f>
        <v>0</v>
      </c>
      <c r="O65" s="116">
        <f>$R65*'Subcases Monthly'!O65</f>
        <v>0</v>
      </c>
      <c r="P65" s="117">
        <f>$R65*'Subcases Monthly'!P65</f>
        <v>0</v>
      </c>
      <c r="Q65" s="75">
        <f t="shared" si="13"/>
        <v>0</v>
      </c>
      <c r="R65" s="218">
        <v>0</v>
      </c>
      <c r="S65" s="5"/>
    </row>
    <row r="66" spans="1:19" s="17" customFormat="1" ht="20.100000000000001" customHeight="1" thickTop="1" thickBot="1" x14ac:dyDescent="0.35">
      <c r="B66" s="231" t="str">
        <f>IF('Subcases Monthly'!B66="","",'Subcases Monthly'!B66)</f>
        <v/>
      </c>
      <c r="C66" s="346" t="str">
        <f>'Subcases Monthly'!C66:D66</f>
        <v>Total Circuit Civil =</v>
      </c>
      <c r="D66" s="347"/>
      <c r="E66" s="243">
        <f t="shared" ref="E66:P66" si="14">SUM(E44:E65)</f>
        <v>1751</v>
      </c>
      <c r="F66" s="244">
        <f t="shared" si="14"/>
        <v>1875</v>
      </c>
      <c r="G66" s="244">
        <f t="shared" si="14"/>
        <v>1989</v>
      </c>
      <c r="H66" s="244">
        <f t="shared" si="14"/>
        <v>1663</v>
      </c>
      <c r="I66" s="244">
        <f t="shared" si="14"/>
        <v>1552</v>
      </c>
      <c r="J66" s="244">
        <f t="shared" si="14"/>
        <v>0</v>
      </c>
      <c r="K66" s="244">
        <f t="shared" si="14"/>
        <v>0</v>
      </c>
      <c r="L66" s="244">
        <f t="shared" si="14"/>
        <v>0</v>
      </c>
      <c r="M66" s="244">
        <f t="shared" si="14"/>
        <v>0</v>
      </c>
      <c r="N66" s="244">
        <f t="shared" si="14"/>
        <v>0</v>
      </c>
      <c r="O66" s="244">
        <f t="shared" si="14"/>
        <v>0</v>
      </c>
      <c r="P66" s="245">
        <f t="shared" si="14"/>
        <v>0</v>
      </c>
      <c r="Q66" s="83">
        <f t="shared" si="13"/>
        <v>8830</v>
      </c>
      <c r="R66" s="215"/>
    </row>
    <row r="67" spans="1:19" s="11" customFormat="1" ht="20.100000000000001" customHeight="1" thickBot="1" x14ac:dyDescent="0.3">
      <c r="A67" s="10"/>
      <c r="C67" s="12"/>
      <c r="D67" s="13"/>
      <c r="E67" s="14"/>
      <c r="F67" s="14"/>
      <c r="G67" s="14"/>
      <c r="H67" s="14"/>
      <c r="I67" s="14"/>
      <c r="J67" s="14"/>
      <c r="K67" s="14"/>
      <c r="L67" s="14"/>
      <c r="M67" s="14"/>
      <c r="N67" s="14"/>
      <c r="O67" s="14"/>
      <c r="P67" s="14"/>
      <c r="Q67" s="24"/>
      <c r="R67" s="139"/>
    </row>
    <row r="68" spans="1:19" ht="20.100000000000001" customHeight="1" thickBot="1" x14ac:dyDescent="0.3">
      <c r="B68" s="22" t="s">
        <v>90</v>
      </c>
      <c r="C68" s="22" t="s">
        <v>135</v>
      </c>
      <c r="D68" s="11"/>
      <c r="E68" s="29">
        <f>E$10</f>
        <v>44835</v>
      </c>
      <c r="F68" s="30">
        <f t="shared" ref="F68:P68" si="15">EDATE(E68,1)</f>
        <v>44866</v>
      </c>
      <c r="G68" s="30">
        <f t="shared" si="15"/>
        <v>44896</v>
      </c>
      <c r="H68" s="30">
        <f t="shared" si="15"/>
        <v>44927</v>
      </c>
      <c r="I68" s="30">
        <f t="shared" si="15"/>
        <v>44958</v>
      </c>
      <c r="J68" s="30">
        <f t="shared" si="15"/>
        <v>44986</v>
      </c>
      <c r="K68" s="30">
        <f t="shared" si="15"/>
        <v>45017</v>
      </c>
      <c r="L68" s="30">
        <f t="shared" si="15"/>
        <v>45047</v>
      </c>
      <c r="M68" s="30">
        <f t="shared" si="15"/>
        <v>45078</v>
      </c>
      <c r="N68" s="30">
        <f t="shared" si="15"/>
        <v>45108</v>
      </c>
      <c r="O68" s="30">
        <f t="shared" si="15"/>
        <v>45139</v>
      </c>
      <c r="P68" s="31">
        <f t="shared" si="15"/>
        <v>45170</v>
      </c>
      <c r="Q68" s="66" t="s">
        <v>227</v>
      </c>
      <c r="R68" s="138" t="s">
        <v>394</v>
      </c>
      <c r="S68" s="5"/>
    </row>
    <row r="69" spans="1:19" ht="20.100000000000001" customHeight="1" x14ac:dyDescent="0.25">
      <c r="B69" s="232" t="str">
        <f>IF('Subcases Monthly'!B69="","",'Subcases Monthly'!B69)</f>
        <v/>
      </c>
      <c r="C69" s="342" t="str">
        <f>'Subcases Monthly'!C69:D69</f>
        <v>Small Claims (up to $5,000) (SRS)</v>
      </c>
      <c r="D69" s="343"/>
      <c r="E69" s="145">
        <f>$R69*'Subcases Monthly'!E69</f>
        <v>2874</v>
      </c>
      <c r="F69" s="146">
        <f>$R69*'Subcases Monthly'!F69</f>
        <v>1782</v>
      </c>
      <c r="G69" s="146">
        <f>$R69*'Subcases Monthly'!G69</f>
        <v>2172</v>
      </c>
      <c r="H69" s="146">
        <f>$R69*'Subcases Monthly'!H69</f>
        <v>2340</v>
      </c>
      <c r="I69" s="146">
        <f>$R69*'Subcases Monthly'!I69</f>
        <v>2142</v>
      </c>
      <c r="J69" s="146">
        <f>$R69*'Subcases Monthly'!J69</f>
        <v>0</v>
      </c>
      <c r="K69" s="146">
        <f>$R69*'Subcases Monthly'!K69</f>
        <v>0</v>
      </c>
      <c r="L69" s="146">
        <f>$R69*'Subcases Monthly'!L69</f>
        <v>0</v>
      </c>
      <c r="M69" s="146">
        <f>$R69*'Subcases Monthly'!M69</f>
        <v>0</v>
      </c>
      <c r="N69" s="146">
        <f>$R69*'Subcases Monthly'!N69</f>
        <v>0</v>
      </c>
      <c r="O69" s="146">
        <f>$R69*'Subcases Monthly'!O69</f>
        <v>0</v>
      </c>
      <c r="P69" s="147">
        <f>$R69*'Subcases Monthly'!P69</f>
        <v>0</v>
      </c>
      <c r="Q69" s="71">
        <f t="shared" ref="Q69:Q82" si="16">SUM(E69:P69)</f>
        <v>11310</v>
      </c>
      <c r="R69" s="246">
        <v>6</v>
      </c>
      <c r="S69" s="5"/>
    </row>
    <row r="70" spans="1:19" ht="20.100000000000001" customHeight="1" x14ac:dyDescent="0.25">
      <c r="B70" s="229" t="str">
        <f>IF('Subcases Monthly'!B70="","",'Subcases Monthly'!B70)</f>
        <v/>
      </c>
      <c r="C70" s="337" t="str">
        <f>'Subcases Monthly'!C70:D70</f>
        <v>Small Claims ($5,001 - $8,000) (SRS)</v>
      </c>
      <c r="D70" s="338"/>
      <c r="E70" s="109">
        <f>$R70*'Subcases Monthly'!E70</f>
        <v>474</v>
      </c>
      <c r="F70" s="110">
        <f>$R70*'Subcases Monthly'!F70</f>
        <v>468</v>
      </c>
      <c r="G70" s="110">
        <f>$R70*'Subcases Monthly'!G70</f>
        <v>378</v>
      </c>
      <c r="H70" s="110">
        <f>$R70*'Subcases Monthly'!H70</f>
        <v>534</v>
      </c>
      <c r="I70" s="110">
        <f>$R70*'Subcases Monthly'!I70</f>
        <v>450</v>
      </c>
      <c r="J70" s="110">
        <f>$R70*'Subcases Monthly'!J70</f>
        <v>0</v>
      </c>
      <c r="K70" s="110">
        <f>$R70*'Subcases Monthly'!K70</f>
        <v>0</v>
      </c>
      <c r="L70" s="110">
        <f>$R70*'Subcases Monthly'!L70</f>
        <v>0</v>
      </c>
      <c r="M70" s="110">
        <f>$R70*'Subcases Monthly'!M70</f>
        <v>0</v>
      </c>
      <c r="N70" s="110">
        <f>$R70*'Subcases Monthly'!N70</f>
        <v>0</v>
      </c>
      <c r="O70" s="110">
        <f>$R70*'Subcases Monthly'!O70</f>
        <v>0</v>
      </c>
      <c r="P70" s="111">
        <f>$R70*'Subcases Monthly'!P70</f>
        <v>0</v>
      </c>
      <c r="Q70" s="73">
        <f t="shared" si="16"/>
        <v>2304</v>
      </c>
      <c r="R70" s="247">
        <v>6</v>
      </c>
      <c r="S70" s="5"/>
    </row>
    <row r="71" spans="1:19" ht="20.100000000000001" hidden="1" customHeight="1" x14ac:dyDescent="0.25">
      <c r="B71" s="229" t="str">
        <f>IF('Subcases Monthly'!B71="","",'Subcases Monthly'!B71)</f>
        <v/>
      </c>
      <c r="C71" s="337" t="str">
        <f>'Subcases Monthly'!C71:D71</f>
        <v>Civil ($5,001 - $15,000) (SRS)</v>
      </c>
      <c r="D71" s="338"/>
      <c r="E71" s="112"/>
      <c r="F71" s="113"/>
      <c r="G71" s="113"/>
      <c r="H71" s="113"/>
      <c r="I71" s="113"/>
      <c r="J71" s="113"/>
      <c r="K71" s="113"/>
      <c r="L71" s="113"/>
      <c r="M71" s="113"/>
      <c r="N71" s="113"/>
      <c r="O71" s="113"/>
      <c r="P71" s="114"/>
      <c r="Q71" s="73"/>
      <c r="R71" s="248"/>
      <c r="S71" s="5"/>
    </row>
    <row r="72" spans="1:19" ht="20.100000000000001" customHeight="1" x14ac:dyDescent="0.25">
      <c r="B72" s="229" t="str">
        <f>IF('Subcases Monthly'!B72="","",'Subcases Monthly'!B72)</f>
        <v/>
      </c>
      <c r="C72" s="337" t="str">
        <f>'Subcases Monthly'!C72:D72</f>
        <v>Civil ($8,001 - $15,000) (SRS)</v>
      </c>
      <c r="D72" s="338"/>
      <c r="E72" s="109">
        <f>$R72*'Subcases Monthly'!E72</f>
        <v>400</v>
      </c>
      <c r="F72" s="110">
        <f>$R72*'Subcases Monthly'!F72</f>
        <v>350</v>
      </c>
      <c r="G72" s="110">
        <f>$R72*'Subcases Monthly'!G72</f>
        <v>385</v>
      </c>
      <c r="H72" s="110">
        <f>$R72*'Subcases Monthly'!H72</f>
        <v>425</v>
      </c>
      <c r="I72" s="110">
        <f>$R72*'Subcases Monthly'!I72</f>
        <v>495</v>
      </c>
      <c r="J72" s="110">
        <f>$R72*'Subcases Monthly'!J72</f>
        <v>0</v>
      </c>
      <c r="K72" s="110">
        <f>$R72*'Subcases Monthly'!K72</f>
        <v>0</v>
      </c>
      <c r="L72" s="110">
        <f>$R72*'Subcases Monthly'!L72</f>
        <v>0</v>
      </c>
      <c r="M72" s="110">
        <f>$R72*'Subcases Monthly'!M72</f>
        <v>0</v>
      </c>
      <c r="N72" s="110">
        <f>$R72*'Subcases Monthly'!N72</f>
        <v>0</v>
      </c>
      <c r="O72" s="110">
        <f>$R72*'Subcases Monthly'!O72</f>
        <v>0</v>
      </c>
      <c r="P72" s="111">
        <f>$R72*'Subcases Monthly'!P72</f>
        <v>0</v>
      </c>
      <c r="Q72" s="73">
        <f t="shared" si="16"/>
        <v>2055</v>
      </c>
      <c r="R72" s="248">
        <v>5</v>
      </c>
      <c r="S72" s="5"/>
    </row>
    <row r="73" spans="1:19" ht="20.100000000000001" customHeight="1" x14ac:dyDescent="0.25">
      <c r="B73" s="229" t="str">
        <f>IF('Subcases Monthly'!B73="","",'Subcases Monthly'!B73)</f>
        <v/>
      </c>
      <c r="C73" s="337" t="str">
        <f>'Subcases Monthly'!C73:D73</f>
        <v>Civil ($15,001 - $30,000) (SRS)</v>
      </c>
      <c r="D73" s="338"/>
      <c r="E73" s="212">
        <f>$R73*'Subcases Monthly'!E73</f>
        <v>200</v>
      </c>
      <c r="F73" s="213">
        <f>$R73*'Subcases Monthly'!F73</f>
        <v>225</v>
      </c>
      <c r="G73" s="213">
        <f>$R73*'Subcases Monthly'!G73</f>
        <v>255</v>
      </c>
      <c r="H73" s="213">
        <f>$R73*'Subcases Monthly'!H73</f>
        <v>235</v>
      </c>
      <c r="I73" s="213">
        <f>$R73*'Subcases Monthly'!I73</f>
        <v>205</v>
      </c>
      <c r="J73" s="213">
        <f>$R73*'Subcases Monthly'!J73</f>
        <v>0</v>
      </c>
      <c r="K73" s="213">
        <f>$R73*'Subcases Monthly'!K73</f>
        <v>0</v>
      </c>
      <c r="L73" s="213">
        <f>$R73*'Subcases Monthly'!L73</f>
        <v>0</v>
      </c>
      <c r="M73" s="213">
        <f>$R73*'Subcases Monthly'!M73</f>
        <v>0</v>
      </c>
      <c r="N73" s="213">
        <f>$R73*'Subcases Monthly'!N73</f>
        <v>0</v>
      </c>
      <c r="O73" s="213">
        <f>$R73*'Subcases Monthly'!O73</f>
        <v>0</v>
      </c>
      <c r="P73" s="214">
        <f>$R73*'Subcases Monthly'!P73</f>
        <v>0</v>
      </c>
      <c r="Q73" s="73">
        <f t="shared" si="16"/>
        <v>1120</v>
      </c>
      <c r="R73" s="248">
        <v>5</v>
      </c>
      <c r="S73" s="5"/>
    </row>
    <row r="74" spans="1:19" ht="20.100000000000001" customHeight="1" x14ac:dyDescent="0.25">
      <c r="B74" s="298"/>
      <c r="C74" s="337" t="str">
        <f>'Subcases Monthly'!C74:D74</f>
        <v>Civil ($30,001 - $50,000) (SRS)</v>
      </c>
      <c r="D74" s="338"/>
      <c r="E74" s="212">
        <f>$R74*'Subcases Monthly'!E74</f>
        <v>0</v>
      </c>
      <c r="F74" s="213">
        <f>$R74*'Subcases Monthly'!F74</f>
        <v>0</v>
      </c>
      <c r="G74" s="213">
        <f>$R74*'Subcases Monthly'!G74</f>
        <v>0</v>
      </c>
      <c r="H74" s="213">
        <f>$R74*'Subcases Monthly'!H74</f>
        <v>170</v>
      </c>
      <c r="I74" s="213">
        <f>$R74*'Subcases Monthly'!I74</f>
        <v>170</v>
      </c>
      <c r="J74" s="213">
        <f>$R74*'Subcases Monthly'!J74</f>
        <v>0</v>
      </c>
      <c r="K74" s="213">
        <f>$R74*'Subcases Monthly'!K74</f>
        <v>0</v>
      </c>
      <c r="L74" s="213">
        <f>$R74*'Subcases Monthly'!L74</f>
        <v>0</v>
      </c>
      <c r="M74" s="213">
        <f>$R74*'Subcases Monthly'!M74</f>
        <v>0</v>
      </c>
      <c r="N74" s="213">
        <f>$R74*'Subcases Monthly'!N74</f>
        <v>0</v>
      </c>
      <c r="O74" s="213">
        <f>$R74*'Subcases Monthly'!O74</f>
        <v>0</v>
      </c>
      <c r="P74" s="214">
        <f>$R74*'Subcases Monthly'!P74</f>
        <v>0</v>
      </c>
      <c r="Q74" s="73">
        <f t="shared" ref="Q74" si="17">SUM(E74:P74)</f>
        <v>340</v>
      </c>
      <c r="R74" s="248">
        <v>5</v>
      </c>
      <c r="S74" s="5"/>
    </row>
    <row r="75" spans="1:19" ht="20.100000000000001" customHeight="1" x14ac:dyDescent="0.25">
      <c r="B75" s="229" t="str">
        <f>IF('Subcases Monthly'!B75="","",'Subcases Monthly'!B75)</f>
        <v/>
      </c>
      <c r="C75" s="337" t="str">
        <f>'Subcases Monthly'!C75:D75</f>
        <v>Replevins (SRS)</v>
      </c>
      <c r="D75" s="338"/>
      <c r="E75" s="109">
        <f>$R75*'Subcases Monthly'!E75</f>
        <v>32</v>
      </c>
      <c r="F75" s="110">
        <f>$R75*'Subcases Monthly'!F75</f>
        <v>24</v>
      </c>
      <c r="G75" s="110">
        <f>$R75*'Subcases Monthly'!G75</f>
        <v>24</v>
      </c>
      <c r="H75" s="110">
        <f>$R75*'Subcases Monthly'!H75</f>
        <v>48</v>
      </c>
      <c r="I75" s="110">
        <f>$R75*'Subcases Monthly'!I75</f>
        <v>28</v>
      </c>
      <c r="J75" s="110">
        <f>$R75*'Subcases Monthly'!J75</f>
        <v>0</v>
      </c>
      <c r="K75" s="110">
        <f>$R75*'Subcases Monthly'!K75</f>
        <v>0</v>
      </c>
      <c r="L75" s="110">
        <f>$R75*'Subcases Monthly'!L75</f>
        <v>0</v>
      </c>
      <c r="M75" s="110">
        <f>$R75*'Subcases Monthly'!M75</f>
        <v>0</v>
      </c>
      <c r="N75" s="110">
        <f>$R75*'Subcases Monthly'!N75</f>
        <v>0</v>
      </c>
      <c r="O75" s="110">
        <f>$R75*'Subcases Monthly'!O75</f>
        <v>0</v>
      </c>
      <c r="P75" s="111">
        <f>$R75*'Subcases Monthly'!P75</f>
        <v>0</v>
      </c>
      <c r="Q75" s="73">
        <f t="shared" si="16"/>
        <v>156</v>
      </c>
      <c r="R75" s="247">
        <v>4</v>
      </c>
      <c r="S75" s="5"/>
    </row>
    <row r="76" spans="1:19" ht="20.100000000000001" customHeight="1" x14ac:dyDescent="0.25">
      <c r="B76" s="229" t="str">
        <f>IF('Subcases Monthly'!B76="","",'Subcases Monthly'!B76)</f>
        <v/>
      </c>
      <c r="C76" s="337" t="str">
        <f>'Subcases Monthly'!C76:D76</f>
        <v>Evictions (SRS)</v>
      </c>
      <c r="D76" s="338"/>
      <c r="E76" s="112">
        <f>$R76*'Subcases Monthly'!E76</f>
        <v>1866</v>
      </c>
      <c r="F76" s="113">
        <f>$R76*'Subcases Monthly'!F76</f>
        <v>1254</v>
      </c>
      <c r="G76" s="113">
        <f>$R76*'Subcases Monthly'!G76</f>
        <v>1668</v>
      </c>
      <c r="H76" s="113">
        <f>$R76*'Subcases Monthly'!H76</f>
        <v>1680</v>
      </c>
      <c r="I76" s="113">
        <f>$R76*'Subcases Monthly'!I76</f>
        <v>1368</v>
      </c>
      <c r="J76" s="113">
        <f>$R76*'Subcases Monthly'!J76</f>
        <v>0</v>
      </c>
      <c r="K76" s="113">
        <f>$R76*'Subcases Monthly'!K76</f>
        <v>0</v>
      </c>
      <c r="L76" s="113">
        <f>$R76*'Subcases Monthly'!L76</f>
        <v>0</v>
      </c>
      <c r="M76" s="113">
        <f>$R76*'Subcases Monthly'!M76</f>
        <v>0</v>
      </c>
      <c r="N76" s="113">
        <f>$R76*'Subcases Monthly'!N76</f>
        <v>0</v>
      </c>
      <c r="O76" s="113">
        <f>$R76*'Subcases Monthly'!O76</f>
        <v>0</v>
      </c>
      <c r="P76" s="114">
        <f>$R76*'Subcases Monthly'!P76</f>
        <v>0</v>
      </c>
      <c r="Q76" s="73">
        <f t="shared" si="16"/>
        <v>7836</v>
      </c>
      <c r="R76" s="247">
        <v>6</v>
      </c>
      <c r="S76" s="5"/>
    </row>
    <row r="77" spans="1:19" ht="20.100000000000001" customHeight="1" x14ac:dyDescent="0.25">
      <c r="B77" s="229" t="str">
        <f>IF('Subcases Monthly'!B77="","",'Subcases Monthly'!B77)</f>
        <v/>
      </c>
      <c r="C77" s="337" t="str">
        <f>'Subcases Monthly'!C77:D77</f>
        <v>Other County Civil (Non-Monetary) (SRS)</v>
      </c>
      <c r="D77" s="338"/>
      <c r="E77" s="109">
        <f>$R77*'Subcases Monthly'!E77</f>
        <v>12</v>
      </c>
      <c r="F77" s="110">
        <f>$R77*'Subcases Monthly'!F77</f>
        <v>28</v>
      </c>
      <c r="G77" s="110">
        <f>$R77*'Subcases Monthly'!G77</f>
        <v>4</v>
      </c>
      <c r="H77" s="110">
        <f>$R77*'Subcases Monthly'!H77</f>
        <v>32</v>
      </c>
      <c r="I77" s="110">
        <f>$R77*'Subcases Monthly'!I77</f>
        <v>16</v>
      </c>
      <c r="J77" s="110">
        <f>$R77*'Subcases Monthly'!J77</f>
        <v>0</v>
      </c>
      <c r="K77" s="110">
        <f>$R77*'Subcases Monthly'!K77</f>
        <v>0</v>
      </c>
      <c r="L77" s="110">
        <f>$R77*'Subcases Monthly'!L77</f>
        <v>0</v>
      </c>
      <c r="M77" s="110">
        <f>$R77*'Subcases Monthly'!M77</f>
        <v>0</v>
      </c>
      <c r="N77" s="110">
        <f>$R77*'Subcases Monthly'!N77</f>
        <v>0</v>
      </c>
      <c r="O77" s="110">
        <f>$R77*'Subcases Monthly'!O77</f>
        <v>0</v>
      </c>
      <c r="P77" s="111">
        <f>$R77*'Subcases Monthly'!P77</f>
        <v>0</v>
      </c>
      <c r="Q77" s="73">
        <f t="shared" si="16"/>
        <v>92</v>
      </c>
      <c r="R77" s="247">
        <v>4</v>
      </c>
      <c r="S77" s="5"/>
    </row>
    <row r="78" spans="1:19" ht="20.100000000000001" hidden="1" customHeight="1" x14ac:dyDescent="0.25">
      <c r="B78" s="229" t="str">
        <f>IF('Subcases Monthly'!B78="","",'Subcases Monthly'!B78)</f>
        <v/>
      </c>
      <c r="C78" s="337" t="str">
        <f>'Subcases Monthly'!C78:D78</f>
        <v>Registry Deposits without an Underlying Case (Non-SRS)</v>
      </c>
      <c r="D78" s="338"/>
      <c r="E78" s="112">
        <f>$R78*'Subcases Monthly'!E78</f>
        <v>0</v>
      </c>
      <c r="F78" s="113">
        <f>$R78*'Subcases Monthly'!F78</f>
        <v>0</v>
      </c>
      <c r="G78" s="113">
        <f>$R78*'Subcases Monthly'!G78</f>
        <v>0</v>
      </c>
      <c r="H78" s="113">
        <f>$R78*'Subcases Monthly'!H78</f>
        <v>0</v>
      </c>
      <c r="I78" s="113">
        <f>$R78*'Subcases Monthly'!I78</f>
        <v>0</v>
      </c>
      <c r="J78" s="113">
        <f>$R78*'Subcases Monthly'!J78</f>
        <v>0</v>
      </c>
      <c r="K78" s="113">
        <f>$R78*'Subcases Monthly'!K78</f>
        <v>0</v>
      </c>
      <c r="L78" s="113">
        <f>$R78*'Subcases Monthly'!L78</f>
        <v>0</v>
      </c>
      <c r="M78" s="113">
        <f>$R78*'Subcases Monthly'!M78</f>
        <v>0</v>
      </c>
      <c r="N78" s="113">
        <f>$R78*'Subcases Monthly'!N78</f>
        <v>0</v>
      </c>
      <c r="O78" s="113">
        <f>$R78*'Subcases Monthly'!O78</f>
        <v>0</v>
      </c>
      <c r="P78" s="114">
        <f>$R78*'Subcases Monthly'!P78</f>
        <v>0</v>
      </c>
      <c r="Q78" s="76">
        <f t="shared" si="16"/>
        <v>0</v>
      </c>
      <c r="R78" s="247">
        <v>3</v>
      </c>
      <c r="S78" s="5"/>
    </row>
    <row r="79" spans="1:19" ht="20.100000000000001" customHeight="1" x14ac:dyDescent="0.25">
      <c r="B79" s="229" t="str">
        <f>IF('Subcases Monthly'!B79="","",'Subcases Monthly'!B79)</f>
        <v/>
      </c>
      <c r="C79" s="337" t="str">
        <f>'Subcases Monthly'!C79:D79</f>
        <v>Foreign Judgments (Non-SRS)</v>
      </c>
      <c r="D79" s="338"/>
      <c r="E79" s="109">
        <f>$R79*'Subcases Monthly'!E79</f>
        <v>0</v>
      </c>
      <c r="F79" s="110">
        <f>$R79*'Subcases Monthly'!F79</f>
        <v>3</v>
      </c>
      <c r="G79" s="110">
        <f>$R79*'Subcases Monthly'!G79</f>
        <v>6</v>
      </c>
      <c r="H79" s="110">
        <f>$R79*'Subcases Monthly'!H79</f>
        <v>6</v>
      </c>
      <c r="I79" s="110">
        <f>$R79*'Subcases Monthly'!I79</f>
        <v>6</v>
      </c>
      <c r="J79" s="110">
        <f>$R79*'Subcases Monthly'!J79</f>
        <v>0</v>
      </c>
      <c r="K79" s="110">
        <f>$R79*'Subcases Monthly'!K79</f>
        <v>0</v>
      </c>
      <c r="L79" s="110">
        <f>$R79*'Subcases Monthly'!L79</f>
        <v>0</v>
      </c>
      <c r="M79" s="110">
        <f>$R79*'Subcases Monthly'!M79</f>
        <v>0</v>
      </c>
      <c r="N79" s="110">
        <f>$R79*'Subcases Monthly'!N79</f>
        <v>0</v>
      </c>
      <c r="O79" s="110">
        <f>$R79*'Subcases Monthly'!O79</f>
        <v>0</v>
      </c>
      <c r="P79" s="111">
        <f>$R79*'Subcases Monthly'!P79</f>
        <v>0</v>
      </c>
      <c r="Q79" s="74">
        <f t="shared" si="16"/>
        <v>21</v>
      </c>
      <c r="R79" s="247">
        <v>3</v>
      </c>
      <c r="S79" s="5"/>
    </row>
    <row r="80" spans="1:19" ht="20.100000000000001" customHeight="1" x14ac:dyDescent="0.25">
      <c r="B80" s="229" t="str">
        <f>IF('Subcases Monthly'!B80="","",'Subcases Monthly'!B80)</f>
        <v/>
      </c>
      <c r="C80" s="337" t="str">
        <f>'Subcases Monthly'!C80:D80</f>
        <v>Applications for Voluntary Binding Arbitration (Non-SRS)</v>
      </c>
      <c r="D80" s="338"/>
      <c r="E80" s="112">
        <f>$R80*'Subcases Monthly'!E80</f>
        <v>0</v>
      </c>
      <c r="F80" s="113">
        <f>$R80*'Subcases Monthly'!F80</f>
        <v>0</v>
      </c>
      <c r="G80" s="113">
        <f>$R80*'Subcases Monthly'!G80</f>
        <v>0</v>
      </c>
      <c r="H80" s="113">
        <f>$R80*'Subcases Monthly'!H80</f>
        <v>0</v>
      </c>
      <c r="I80" s="113">
        <f>$R80*'Subcases Monthly'!I80</f>
        <v>0</v>
      </c>
      <c r="J80" s="113">
        <f>$R80*'Subcases Monthly'!J80</f>
        <v>0</v>
      </c>
      <c r="K80" s="113">
        <f>$R80*'Subcases Monthly'!K80</f>
        <v>0</v>
      </c>
      <c r="L80" s="113">
        <f>$R80*'Subcases Monthly'!L80</f>
        <v>0</v>
      </c>
      <c r="M80" s="113">
        <f>$R80*'Subcases Monthly'!M80</f>
        <v>0</v>
      </c>
      <c r="N80" s="113">
        <f>$R80*'Subcases Monthly'!N80</f>
        <v>0</v>
      </c>
      <c r="O80" s="113">
        <f>$R80*'Subcases Monthly'!O80</f>
        <v>0</v>
      </c>
      <c r="P80" s="114">
        <f>$R80*'Subcases Monthly'!P80</f>
        <v>0</v>
      </c>
      <c r="Q80" s="84">
        <f t="shared" si="16"/>
        <v>0</v>
      </c>
      <c r="R80" s="248">
        <v>2</v>
      </c>
      <c r="S80" s="5"/>
    </row>
    <row r="81" spans="2:19" ht="20.100000000000001" customHeight="1" thickBot="1" x14ac:dyDescent="0.3">
      <c r="B81" s="230"/>
      <c r="C81" s="344" t="str">
        <f>'Subcases Monthly'!C81:D81</f>
        <v>Cases unable to be categorized</v>
      </c>
      <c r="D81" s="345"/>
      <c r="E81" s="142">
        <f>$R81*'Subcases Monthly'!E81</f>
        <v>0</v>
      </c>
      <c r="F81" s="143">
        <f>$R81*'Subcases Monthly'!F81</f>
        <v>0</v>
      </c>
      <c r="G81" s="143">
        <f>$R81*'Subcases Monthly'!G81</f>
        <v>0</v>
      </c>
      <c r="H81" s="143">
        <f>$R81*'Subcases Monthly'!H81</f>
        <v>0</v>
      </c>
      <c r="I81" s="143">
        <f>$R81*'Subcases Monthly'!I81</f>
        <v>0</v>
      </c>
      <c r="J81" s="143">
        <f>$R81*'Subcases Monthly'!J81</f>
        <v>0</v>
      </c>
      <c r="K81" s="143">
        <f>$R81*'Subcases Monthly'!K81</f>
        <v>0</v>
      </c>
      <c r="L81" s="143">
        <f>$R81*'Subcases Monthly'!L81</f>
        <v>0</v>
      </c>
      <c r="M81" s="143">
        <f>$R81*'Subcases Monthly'!M81</f>
        <v>0</v>
      </c>
      <c r="N81" s="143">
        <f>$R81*'Subcases Monthly'!N81</f>
        <v>0</v>
      </c>
      <c r="O81" s="143">
        <f>$R81*'Subcases Monthly'!O81</f>
        <v>0</v>
      </c>
      <c r="P81" s="144">
        <f>$R81*'Subcases Monthly'!P81</f>
        <v>0</v>
      </c>
      <c r="Q81" s="75">
        <f t="shared" si="16"/>
        <v>0</v>
      </c>
      <c r="R81" s="249">
        <v>0</v>
      </c>
      <c r="S81" s="5"/>
    </row>
    <row r="82" spans="2:19" s="17" customFormat="1" ht="20.100000000000001" customHeight="1" thickTop="1" thickBot="1" x14ac:dyDescent="0.3">
      <c r="B82" s="231" t="str">
        <f>IF('Subcases Monthly'!B82="","",'Subcases Monthly'!B82)</f>
        <v/>
      </c>
      <c r="C82" s="346" t="str">
        <f>'Subcases Monthly'!C82:D82</f>
        <v>Total County Civil =</v>
      </c>
      <c r="D82" s="347"/>
      <c r="E82" s="243">
        <f t="shared" ref="E82:P82" si="18">SUM(E69:E81)</f>
        <v>5858</v>
      </c>
      <c r="F82" s="244">
        <f t="shared" si="18"/>
        <v>4134</v>
      </c>
      <c r="G82" s="244">
        <f t="shared" si="18"/>
        <v>4892</v>
      </c>
      <c r="H82" s="244">
        <f t="shared" si="18"/>
        <v>5470</v>
      </c>
      <c r="I82" s="244">
        <f t="shared" si="18"/>
        <v>4880</v>
      </c>
      <c r="J82" s="244">
        <f t="shared" si="18"/>
        <v>0</v>
      </c>
      <c r="K82" s="244">
        <f t="shared" si="18"/>
        <v>0</v>
      </c>
      <c r="L82" s="244">
        <f t="shared" si="18"/>
        <v>0</v>
      </c>
      <c r="M82" s="244">
        <f t="shared" si="18"/>
        <v>0</v>
      </c>
      <c r="N82" s="244">
        <f t="shared" si="18"/>
        <v>0</v>
      </c>
      <c r="O82" s="244">
        <f t="shared" si="18"/>
        <v>0</v>
      </c>
      <c r="P82" s="245">
        <f t="shared" si="18"/>
        <v>0</v>
      </c>
      <c r="Q82" s="127">
        <f t="shared" si="16"/>
        <v>25234</v>
      </c>
      <c r="R82" s="1"/>
    </row>
    <row r="83" spans="2:19" s="17" customFormat="1" ht="20.100000000000001" customHeight="1" thickBot="1" x14ac:dyDescent="0.3">
      <c r="B83" s="27"/>
      <c r="C83" s="27"/>
      <c r="D83" s="27"/>
      <c r="E83" s="28"/>
      <c r="F83" s="28"/>
      <c r="G83" s="28"/>
      <c r="H83" s="28"/>
      <c r="I83" s="28"/>
      <c r="J83" s="28"/>
      <c r="K83" s="28"/>
      <c r="L83" s="28"/>
      <c r="M83" s="28"/>
      <c r="N83" s="28"/>
      <c r="O83" s="28"/>
      <c r="P83" s="28"/>
      <c r="Q83" s="28"/>
      <c r="R83" s="139"/>
    </row>
    <row r="84" spans="2:19" ht="20.100000000000001" customHeight="1" thickBot="1" x14ac:dyDescent="0.3">
      <c r="B84" s="22" t="s">
        <v>91</v>
      </c>
      <c r="C84" s="22" t="s">
        <v>136</v>
      </c>
      <c r="E84" s="29">
        <f>E$10</f>
        <v>44835</v>
      </c>
      <c r="F84" s="30">
        <f t="shared" ref="F84:P84" si="19">EDATE(E84,1)</f>
        <v>44866</v>
      </c>
      <c r="G84" s="30">
        <f t="shared" si="19"/>
        <v>44896</v>
      </c>
      <c r="H84" s="30">
        <f t="shared" si="19"/>
        <v>44927</v>
      </c>
      <c r="I84" s="30">
        <f t="shared" si="19"/>
        <v>44958</v>
      </c>
      <c r="J84" s="30">
        <f t="shared" si="19"/>
        <v>44986</v>
      </c>
      <c r="K84" s="30">
        <f t="shared" si="19"/>
        <v>45017</v>
      </c>
      <c r="L84" s="30">
        <f t="shared" si="19"/>
        <v>45047</v>
      </c>
      <c r="M84" s="30">
        <f t="shared" si="19"/>
        <v>45078</v>
      </c>
      <c r="N84" s="30">
        <f t="shared" si="19"/>
        <v>45108</v>
      </c>
      <c r="O84" s="30">
        <f t="shared" si="19"/>
        <v>45139</v>
      </c>
      <c r="P84" s="31">
        <f t="shared" si="19"/>
        <v>45170</v>
      </c>
      <c r="Q84" s="66" t="s">
        <v>227</v>
      </c>
      <c r="R84" s="138" t="s">
        <v>394</v>
      </c>
      <c r="S84" s="5"/>
    </row>
    <row r="85" spans="2:19" ht="20.100000000000001" customHeight="1" x14ac:dyDescent="0.25">
      <c r="B85" s="232" t="str">
        <f>IF('Subcases Monthly'!B85="","",'Subcases Monthly'!B85)</f>
        <v/>
      </c>
      <c r="C85" s="342" t="str">
        <f>'Subcases Monthly'!C85:D85</f>
        <v>Probate (SRS)</v>
      </c>
      <c r="D85" s="343"/>
      <c r="E85" s="106">
        <f>$R85*'Subcases Monthly'!E85</f>
        <v>1554</v>
      </c>
      <c r="F85" s="107">
        <f>$R85*'Subcases Monthly'!F85</f>
        <v>1379</v>
      </c>
      <c r="G85" s="107">
        <f>$R85*'Subcases Monthly'!G85</f>
        <v>1421</v>
      </c>
      <c r="H85" s="107">
        <f>$R85*'Subcases Monthly'!H85</f>
        <v>1512</v>
      </c>
      <c r="I85" s="107">
        <f>$R85*'Subcases Monthly'!I85</f>
        <v>1470</v>
      </c>
      <c r="J85" s="107">
        <f>$R85*'Subcases Monthly'!J85</f>
        <v>0</v>
      </c>
      <c r="K85" s="107">
        <f>$R85*'Subcases Monthly'!K85</f>
        <v>0</v>
      </c>
      <c r="L85" s="107">
        <f>$R85*'Subcases Monthly'!L85</f>
        <v>0</v>
      </c>
      <c r="M85" s="107">
        <f>$R85*'Subcases Monthly'!M85</f>
        <v>0</v>
      </c>
      <c r="N85" s="107">
        <f>$R85*'Subcases Monthly'!N85</f>
        <v>0</v>
      </c>
      <c r="O85" s="107">
        <f>$R85*'Subcases Monthly'!O85</f>
        <v>0</v>
      </c>
      <c r="P85" s="108">
        <f>$R85*'Subcases Monthly'!P85</f>
        <v>0</v>
      </c>
      <c r="Q85" s="71">
        <f t="shared" ref="Q85:Q103" si="20">SUM(E85:P85)</f>
        <v>7336</v>
      </c>
      <c r="R85" s="246">
        <v>7</v>
      </c>
      <c r="S85" s="5"/>
    </row>
    <row r="86" spans="2:19" ht="20.100000000000001" customHeight="1" x14ac:dyDescent="0.25">
      <c r="B86" s="229" t="str">
        <f>IF('Subcases Monthly'!B86="","",'Subcases Monthly'!B86)</f>
        <v/>
      </c>
      <c r="C86" s="337" t="str">
        <f>'Subcases Monthly'!C86:D86</f>
        <v>Guardianship (SRS)</v>
      </c>
      <c r="D86" s="338"/>
      <c r="E86" s="109">
        <f>$R86*'Subcases Monthly'!E86</f>
        <v>360</v>
      </c>
      <c r="F86" s="110">
        <f>$R86*'Subcases Monthly'!F86</f>
        <v>200</v>
      </c>
      <c r="G86" s="110">
        <f>$R86*'Subcases Monthly'!G86</f>
        <v>210</v>
      </c>
      <c r="H86" s="110">
        <f>$R86*'Subcases Monthly'!H86</f>
        <v>210</v>
      </c>
      <c r="I86" s="110">
        <f>$R86*'Subcases Monthly'!I86</f>
        <v>260</v>
      </c>
      <c r="J86" s="110">
        <f>$R86*'Subcases Monthly'!J86</f>
        <v>0</v>
      </c>
      <c r="K86" s="110">
        <f>$R86*'Subcases Monthly'!K86</f>
        <v>0</v>
      </c>
      <c r="L86" s="110">
        <f>$R86*'Subcases Monthly'!L86</f>
        <v>0</v>
      </c>
      <c r="M86" s="110">
        <f>$R86*'Subcases Monthly'!M86</f>
        <v>0</v>
      </c>
      <c r="N86" s="110">
        <f>$R86*'Subcases Monthly'!N86</f>
        <v>0</v>
      </c>
      <c r="O86" s="110">
        <f>$R86*'Subcases Monthly'!O86</f>
        <v>0</v>
      </c>
      <c r="P86" s="111">
        <f>$R86*'Subcases Monthly'!P86</f>
        <v>0</v>
      </c>
      <c r="Q86" s="73">
        <f t="shared" si="20"/>
        <v>1240</v>
      </c>
      <c r="R86" s="247">
        <v>10</v>
      </c>
      <c r="S86" s="5"/>
    </row>
    <row r="87" spans="2:19" ht="20.100000000000001" customHeight="1" x14ac:dyDescent="0.25">
      <c r="B87" s="229" t="str">
        <f>IF('Subcases Monthly'!B87="","",'Subcases Monthly'!B87)</f>
        <v/>
      </c>
      <c r="C87" s="337" t="str">
        <f>'Subcases Monthly'!C87:D87</f>
        <v>Probate Trust (SRS)</v>
      </c>
      <c r="D87" s="338"/>
      <c r="E87" s="112">
        <f>$R87*'Subcases Monthly'!E87</f>
        <v>7</v>
      </c>
      <c r="F87" s="113">
        <f>$R87*'Subcases Monthly'!F87</f>
        <v>7</v>
      </c>
      <c r="G87" s="113">
        <f>$R87*'Subcases Monthly'!G87</f>
        <v>28</v>
      </c>
      <c r="H87" s="113">
        <f>$R87*'Subcases Monthly'!H87</f>
        <v>14</v>
      </c>
      <c r="I87" s="113">
        <f>$R87*'Subcases Monthly'!I87</f>
        <v>21</v>
      </c>
      <c r="J87" s="113">
        <f>$R87*'Subcases Monthly'!J87</f>
        <v>0</v>
      </c>
      <c r="K87" s="113">
        <f>$R87*'Subcases Monthly'!K87</f>
        <v>0</v>
      </c>
      <c r="L87" s="113">
        <f>$R87*'Subcases Monthly'!L87</f>
        <v>0</v>
      </c>
      <c r="M87" s="113">
        <f>$R87*'Subcases Monthly'!M87</f>
        <v>0</v>
      </c>
      <c r="N87" s="113">
        <f>$R87*'Subcases Monthly'!N87</f>
        <v>0</v>
      </c>
      <c r="O87" s="113">
        <f>$R87*'Subcases Monthly'!O87</f>
        <v>0</v>
      </c>
      <c r="P87" s="114">
        <f>$R87*'Subcases Monthly'!P87</f>
        <v>0</v>
      </c>
      <c r="Q87" s="73">
        <f t="shared" si="20"/>
        <v>77</v>
      </c>
      <c r="R87" s="247">
        <v>7</v>
      </c>
      <c r="S87" s="5"/>
    </row>
    <row r="88" spans="2:19" ht="20.100000000000001" customHeight="1" x14ac:dyDescent="0.25">
      <c r="B88" s="229" t="str">
        <f>IF('Subcases Monthly'!B88="","",'Subcases Monthly'!B88)</f>
        <v/>
      </c>
      <c r="C88" s="337" t="str">
        <f>'Subcases Monthly'!C88:D88</f>
        <v>Baker Act (SRS)</v>
      </c>
      <c r="D88" s="338"/>
      <c r="E88" s="109">
        <f>$R88*'Subcases Monthly'!E88</f>
        <v>372</v>
      </c>
      <c r="F88" s="110">
        <f>$R88*'Subcases Monthly'!F88</f>
        <v>354</v>
      </c>
      <c r="G88" s="110">
        <f>$R88*'Subcases Monthly'!G88</f>
        <v>366</v>
      </c>
      <c r="H88" s="110">
        <f>$R88*'Subcases Monthly'!H88</f>
        <v>492</v>
      </c>
      <c r="I88" s="110">
        <f>$R88*'Subcases Monthly'!I88</f>
        <v>330</v>
      </c>
      <c r="J88" s="110">
        <f>$R88*'Subcases Monthly'!J88</f>
        <v>0</v>
      </c>
      <c r="K88" s="110">
        <f>$R88*'Subcases Monthly'!K88</f>
        <v>0</v>
      </c>
      <c r="L88" s="110">
        <f>$R88*'Subcases Monthly'!L88</f>
        <v>0</v>
      </c>
      <c r="M88" s="110">
        <f>$R88*'Subcases Monthly'!M88</f>
        <v>0</v>
      </c>
      <c r="N88" s="110">
        <f>$R88*'Subcases Monthly'!N88</f>
        <v>0</v>
      </c>
      <c r="O88" s="110">
        <f>$R88*'Subcases Monthly'!O88</f>
        <v>0</v>
      </c>
      <c r="P88" s="111">
        <f>$R88*'Subcases Monthly'!P88</f>
        <v>0</v>
      </c>
      <c r="Q88" s="73">
        <f t="shared" si="20"/>
        <v>1914</v>
      </c>
      <c r="R88" s="247">
        <v>6</v>
      </c>
      <c r="S88" s="5"/>
    </row>
    <row r="89" spans="2:19" ht="20.100000000000001" customHeight="1" x14ac:dyDescent="0.25">
      <c r="B89" s="229" t="str">
        <f>IF('Subcases Monthly'!B89="","",'Subcases Monthly'!B89)</f>
        <v/>
      </c>
      <c r="C89" s="337" t="str">
        <f>'Subcases Monthly'!C89:D89</f>
        <v>Substance Abuse Act (SRS)</v>
      </c>
      <c r="D89" s="338"/>
      <c r="E89" s="112">
        <f>$R89*'Subcases Monthly'!E89</f>
        <v>150</v>
      </c>
      <c r="F89" s="113">
        <f>$R89*'Subcases Monthly'!F89</f>
        <v>144</v>
      </c>
      <c r="G89" s="113">
        <f>$R89*'Subcases Monthly'!G89</f>
        <v>90</v>
      </c>
      <c r="H89" s="113">
        <f>$R89*'Subcases Monthly'!H89</f>
        <v>132</v>
      </c>
      <c r="I89" s="113">
        <f>$R89*'Subcases Monthly'!I89</f>
        <v>132</v>
      </c>
      <c r="J89" s="113">
        <f>$R89*'Subcases Monthly'!J89</f>
        <v>0</v>
      </c>
      <c r="K89" s="113">
        <f>$R89*'Subcases Monthly'!K89</f>
        <v>0</v>
      </c>
      <c r="L89" s="113">
        <f>$R89*'Subcases Monthly'!L89</f>
        <v>0</v>
      </c>
      <c r="M89" s="113">
        <f>$R89*'Subcases Monthly'!M89</f>
        <v>0</v>
      </c>
      <c r="N89" s="113">
        <f>$R89*'Subcases Monthly'!N89</f>
        <v>0</v>
      </c>
      <c r="O89" s="113">
        <f>$R89*'Subcases Monthly'!O89</f>
        <v>0</v>
      </c>
      <c r="P89" s="114">
        <f>$R89*'Subcases Monthly'!P89</f>
        <v>0</v>
      </c>
      <c r="Q89" s="73">
        <f t="shared" si="20"/>
        <v>648</v>
      </c>
      <c r="R89" s="247">
        <v>6</v>
      </c>
      <c r="S89" s="5"/>
    </row>
    <row r="90" spans="2:19" ht="20.100000000000001" customHeight="1" x14ac:dyDescent="0.25">
      <c r="B90" s="229" t="str">
        <f>IF('Subcases Monthly'!B90="","",'Subcases Monthly'!B90)</f>
        <v/>
      </c>
      <c r="C90" s="337" t="str">
        <f>'Subcases Monthly'!C90:D90</f>
        <v>Other Social (SRS)</v>
      </c>
      <c r="D90" s="338"/>
      <c r="E90" s="109">
        <f>$R90*'Subcases Monthly'!E90</f>
        <v>60</v>
      </c>
      <c r="F90" s="110">
        <f>$R90*'Subcases Monthly'!F90</f>
        <v>20</v>
      </c>
      <c r="G90" s="110">
        <f>$R90*'Subcases Monthly'!G90</f>
        <v>24</v>
      </c>
      <c r="H90" s="110">
        <f>$R90*'Subcases Monthly'!H90</f>
        <v>44</v>
      </c>
      <c r="I90" s="110">
        <f>$R90*'Subcases Monthly'!I90</f>
        <v>52</v>
      </c>
      <c r="J90" s="110">
        <f>$R90*'Subcases Monthly'!J90</f>
        <v>0</v>
      </c>
      <c r="K90" s="110">
        <f>$R90*'Subcases Monthly'!K90</f>
        <v>0</v>
      </c>
      <c r="L90" s="110">
        <f>$R90*'Subcases Monthly'!L90</f>
        <v>0</v>
      </c>
      <c r="M90" s="110">
        <f>$R90*'Subcases Monthly'!M90</f>
        <v>0</v>
      </c>
      <c r="N90" s="110">
        <f>$R90*'Subcases Monthly'!N90</f>
        <v>0</v>
      </c>
      <c r="O90" s="110">
        <f>$R90*'Subcases Monthly'!O90</f>
        <v>0</v>
      </c>
      <c r="P90" s="111">
        <f>$R90*'Subcases Monthly'!P90</f>
        <v>0</v>
      </c>
      <c r="Q90" s="73">
        <f t="shared" si="20"/>
        <v>200</v>
      </c>
      <c r="R90" s="247">
        <v>4</v>
      </c>
      <c r="S90" s="5"/>
    </row>
    <row r="91" spans="2:19" ht="20.100000000000001" customHeight="1" x14ac:dyDescent="0.25">
      <c r="B91" s="229"/>
      <c r="C91" s="337" t="str">
        <f>'Subcases Monthly'!C91:D91</f>
        <v>Involuntary Civil Commitment of Sexually Violent Predators (SRS)</v>
      </c>
      <c r="D91" s="338"/>
      <c r="E91" s="112">
        <f>$R91*'Subcases Monthly'!E91</f>
        <v>0</v>
      </c>
      <c r="F91" s="113">
        <f>$R91*'Subcases Monthly'!F91</f>
        <v>0</v>
      </c>
      <c r="G91" s="113">
        <f>$R91*'Subcases Monthly'!G91</f>
        <v>0</v>
      </c>
      <c r="H91" s="113">
        <f>$R91*'Subcases Monthly'!H91</f>
        <v>0</v>
      </c>
      <c r="I91" s="113">
        <f>$R91*'Subcases Monthly'!I91</f>
        <v>0</v>
      </c>
      <c r="J91" s="113">
        <f>$R91*'Subcases Monthly'!J91</f>
        <v>0</v>
      </c>
      <c r="K91" s="113">
        <f>$R91*'Subcases Monthly'!K91</f>
        <v>0</v>
      </c>
      <c r="L91" s="113">
        <f>$R91*'Subcases Monthly'!L91</f>
        <v>0</v>
      </c>
      <c r="M91" s="113">
        <f>$R91*'Subcases Monthly'!M91</f>
        <v>0</v>
      </c>
      <c r="N91" s="113">
        <f>$R91*'Subcases Monthly'!N91</f>
        <v>0</v>
      </c>
      <c r="O91" s="113">
        <f>$R91*'Subcases Monthly'!O91</f>
        <v>0</v>
      </c>
      <c r="P91" s="114">
        <f>$R91*'Subcases Monthly'!P91</f>
        <v>0</v>
      </c>
      <c r="Q91" s="73">
        <f t="shared" si="20"/>
        <v>0</v>
      </c>
      <c r="R91" s="247">
        <v>8</v>
      </c>
      <c r="S91" s="5"/>
    </row>
    <row r="92" spans="2:19" ht="20.100000000000001" customHeight="1" x14ac:dyDescent="0.25">
      <c r="B92" s="229" t="str">
        <f>IF('Subcases Monthly'!B92="","",'Subcases Monthly'!B92)</f>
        <v/>
      </c>
      <c r="C92" s="337" t="str">
        <f>'Subcases Monthly'!C92:D92</f>
        <v>Risk Protection Orders (SRS)</v>
      </c>
      <c r="D92" s="338"/>
      <c r="E92" s="109">
        <f>$R92*'Subcases Monthly'!E92</f>
        <v>24</v>
      </c>
      <c r="F92" s="110">
        <f>$R92*'Subcases Monthly'!F92</f>
        <v>18</v>
      </c>
      <c r="G92" s="110">
        <f>$R92*'Subcases Monthly'!G92</f>
        <v>30</v>
      </c>
      <c r="H92" s="110">
        <f>$R92*'Subcases Monthly'!H92</f>
        <v>42</v>
      </c>
      <c r="I92" s="110">
        <f>$R92*'Subcases Monthly'!I92</f>
        <v>30</v>
      </c>
      <c r="J92" s="110">
        <f>$R92*'Subcases Monthly'!J92</f>
        <v>0</v>
      </c>
      <c r="K92" s="110">
        <f>$R92*'Subcases Monthly'!K92</f>
        <v>0</v>
      </c>
      <c r="L92" s="110">
        <f>$R92*'Subcases Monthly'!L92</f>
        <v>0</v>
      </c>
      <c r="M92" s="110">
        <f>$R92*'Subcases Monthly'!M92</f>
        <v>0</v>
      </c>
      <c r="N92" s="110">
        <f>$R92*'Subcases Monthly'!N92</f>
        <v>0</v>
      </c>
      <c r="O92" s="110">
        <f>$R92*'Subcases Monthly'!O92</f>
        <v>0</v>
      </c>
      <c r="P92" s="111">
        <f>$R92*'Subcases Monthly'!P92</f>
        <v>0</v>
      </c>
      <c r="Q92" s="73">
        <f t="shared" si="20"/>
        <v>144</v>
      </c>
      <c r="R92" s="248">
        <v>6</v>
      </c>
      <c r="S92" s="5"/>
    </row>
    <row r="93" spans="2:19" ht="20.100000000000001" customHeight="1" x14ac:dyDescent="0.25">
      <c r="B93" s="229" t="str">
        <f>IF('Subcases Monthly'!B93="","",'Subcases Monthly'!B93)</f>
        <v/>
      </c>
      <c r="C93" s="337" t="str">
        <f>'Subcases Monthly'!C93:D93</f>
        <v>Wills on Deposit (Non-SRS)</v>
      </c>
      <c r="D93" s="338"/>
      <c r="E93" s="112">
        <f>$R93*'Subcases Monthly'!E93</f>
        <v>156</v>
      </c>
      <c r="F93" s="113">
        <f>$R93*'Subcases Monthly'!F93</f>
        <v>100</v>
      </c>
      <c r="G93" s="113">
        <f>$R93*'Subcases Monthly'!G93</f>
        <v>124</v>
      </c>
      <c r="H93" s="113">
        <f>$R93*'Subcases Monthly'!H93</f>
        <v>145</v>
      </c>
      <c r="I93" s="113">
        <f>$R93*'Subcases Monthly'!I93</f>
        <v>147</v>
      </c>
      <c r="J93" s="113">
        <f>$R93*'Subcases Monthly'!J93</f>
        <v>0</v>
      </c>
      <c r="K93" s="113">
        <f>$R93*'Subcases Monthly'!K93</f>
        <v>0</v>
      </c>
      <c r="L93" s="113">
        <f>$R93*'Subcases Monthly'!L93</f>
        <v>0</v>
      </c>
      <c r="M93" s="113">
        <f>$R93*'Subcases Monthly'!M93</f>
        <v>0</v>
      </c>
      <c r="N93" s="113">
        <f>$R93*'Subcases Monthly'!N93</f>
        <v>0</v>
      </c>
      <c r="O93" s="113">
        <f>$R93*'Subcases Monthly'!O93</f>
        <v>0</v>
      </c>
      <c r="P93" s="114">
        <f>$R93*'Subcases Monthly'!P93</f>
        <v>0</v>
      </c>
      <c r="Q93" s="73">
        <f t="shared" si="20"/>
        <v>672</v>
      </c>
      <c r="R93" s="247">
        <v>1</v>
      </c>
      <c r="S93" s="5"/>
    </row>
    <row r="94" spans="2:19" ht="20.100000000000001" customHeight="1" x14ac:dyDescent="0.25">
      <c r="B94" s="229" t="str">
        <f>IF('Subcases Monthly'!B94="","",'Subcases Monthly'!B94)</f>
        <v/>
      </c>
      <c r="C94" s="337" t="str">
        <f>'Subcases Monthly'!C94:D94</f>
        <v>Pre-Need Guardianship (Non-SRS)</v>
      </c>
      <c r="D94" s="338"/>
      <c r="E94" s="109">
        <f>$R94*'Subcases Monthly'!E94</f>
        <v>132</v>
      </c>
      <c r="F94" s="110">
        <f>$R94*'Subcases Monthly'!F94</f>
        <v>107</v>
      </c>
      <c r="G94" s="110">
        <f>$R94*'Subcases Monthly'!G94</f>
        <v>88</v>
      </c>
      <c r="H94" s="110">
        <f>$R94*'Subcases Monthly'!H94</f>
        <v>103</v>
      </c>
      <c r="I94" s="110">
        <f>$R94*'Subcases Monthly'!I94</f>
        <v>110</v>
      </c>
      <c r="J94" s="110">
        <f>$R94*'Subcases Monthly'!J94</f>
        <v>0</v>
      </c>
      <c r="K94" s="110">
        <f>$R94*'Subcases Monthly'!K94</f>
        <v>0</v>
      </c>
      <c r="L94" s="110">
        <f>$R94*'Subcases Monthly'!L94</f>
        <v>0</v>
      </c>
      <c r="M94" s="110">
        <f>$R94*'Subcases Monthly'!M94</f>
        <v>0</v>
      </c>
      <c r="N94" s="110">
        <f>$R94*'Subcases Monthly'!N94</f>
        <v>0</v>
      </c>
      <c r="O94" s="110">
        <f>$R94*'Subcases Monthly'!O94</f>
        <v>0</v>
      </c>
      <c r="P94" s="111">
        <f>$R94*'Subcases Monthly'!P94</f>
        <v>0</v>
      </c>
      <c r="Q94" s="73">
        <f t="shared" si="20"/>
        <v>540</v>
      </c>
      <c r="R94" s="247">
        <v>1</v>
      </c>
      <c r="S94" s="5"/>
    </row>
    <row r="95" spans="2:19" ht="20.100000000000001" customHeight="1" x14ac:dyDescent="0.25">
      <c r="B95" s="229" t="str">
        <f>IF('Subcases Monthly'!B95="","",'Subcases Monthly'!B95)</f>
        <v/>
      </c>
      <c r="C95" s="337" t="str">
        <f>'Subcases Monthly'!C95:D95</f>
        <v>Notice of Trust (Non-SRS)</v>
      </c>
      <c r="D95" s="338"/>
      <c r="E95" s="112">
        <f>$R95*'Subcases Monthly'!E95</f>
        <v>35</v>
      </c>
      <c r="F95" s="113">
        <f>$R95*'Subcases Monthly'!F95</f>
        <v>35</v>
      </c>
      <c r="G95" s="113">
        <f>$R95*'Subcases Monthly'!G95</f>
        <v>43</v>
      </c>
      <c r="H95" s="113">
        <f>$R95*'Subcases Monthly'!H95</f>
        <v>41</v>
      </c>
      <c r="I95" s="113">
        <f>$R95*'Subcases Monthly'!I95</f>
        <v>44</v>
      </c>
      <c r="J95" s="113">
        <f>$R95*'Subcases Monthly'!J95</f>
        <v>0</v>
      </c>
      <c r="K95" s="113">
        <f>$R95*'Subcases Monthly'!K95</f>
        <v>0</v>
      </c>
      <c r="L95" s="113">
        <f>$R95*'Subcases Monthly'!L95</f>
        <v>0</v>
      </c>
      <c r="M95" s="113">
        <f>$R95*'Subcases Monthly'!M95</f>
        <v>0</v>
      </c>
      <c r="N95" s="113">
        <f>$R95*'Subcases Monthly'!N95</f>
        <v>0</v>
      </c>
      <c r="O95" s="113">
        <f>$R95*'Subcases Monthly'!O95</f>
        <v>0</v>
      </c>
      <c r="P95" s="114">
        <f>$R95*'Subcases Monthly'!P95</f>
        <v>0</v>
      </c>
      <c r="Q95" s="79">
        <f t="shared" si="20"/>
        <v>198</v>
      </c>
      <c r="R95" s="247">
        <v>1</v>
      </c>
      <c r="S95" s="5"/>
    </row>
    <row r="96" spans="2:19" ht="20.100000000000001" customHeight="1" x14ac:dyDescent="0.25">
      <c r="B96" s="229" t="str">
        <f>IF('Subcases Monthly'!B96="","",'Subcases Monthly'!B96)</f>
        <v/>
      </c>
      <c r="C96" s="337" t="str">
        <f>'Subcases Monthly'!C96:D96</f>
        <v>Petition to Open Safe Deposit Box (Non-SRS)</v>
      </c>
      <c r="D96" s="338"/>
      <c r="E96" s="109">
        <f>$R96*'Subcases Monthly'!E96</f>
        <v>4</v>
      </c>
      <c r="F96" s="110">
        <f>$R96*'Subcases Monthly'!F96</f>
        <v>4</v>
      </c>
      <c r="G96" s="110">
        <f>$R96*'Subcases Monthly'!G96</f>
        <v>4</v>
      </c>
      <c r="H96" s="110">
        <f>$R96*'Subcases Monthly'!H96</f>
        <v>0</v>
      </c>
      <c r="I96" s="110">
        <f>$R96*'Subcases Monthly'!I96</f>
        <v>4</v>
      </c>
      <c r="J96" s="110">
        <f>$R96*'Subcases Monthly'!J96</f>
        <v>0</v>
      </c>
      <c r="K96" s="110">
        <f>$R96*'Subcases Monthly'!K96</f>
        <v>0</v>
      </c>
      <c r="L96" s="110">
        <f>$R96*'Subcases Monthly'!L96</f>
        <v>0</v>
      </c>
      <c r="M96" s="110">
        <f>$R96*'Subcases Monthly'!M96</f>
        <v>0</v>
      </c>
      <c r="N96" s="110">
        <f>$R96*'Subcases Monthly'!N96</f>
        <v>0</v>
      </c>
      <c r="O96" s="110">
        <f>$R96*'Subcases Monthly'!O96</f>
        <v>0</v>
      </c>
      <c r="P96" s="111">
        <f>$R96*'Subcases Monthly'!P96</f>
        <v>0</v>
      </c>
      <c r="Q96" s="77">
        <f t="shared" si="20"/>
        <v>16</v>
      </c>
      <c r="R96" s="247">
        <v>2</v>
      </c>
      <c r="S96" s="5"/>
    </row>
    <row r="97" spans="1:19" ht="20.100000000000001" customHeight="1" x14ac:dyDescent="0.25">
      <c r="B97" s="229" t="str">
        <f>IF('Subcases Monthly'!B97="","",'Subcases Monthly'!B97)</f>
        <v/>
      </c>
      <c r="C97" s="337" t="str">
        <f>'Subcases Monthly'!C97:D97</f>
        <v>Caveat (Non-SRS)</v>
      </c>
      <c r="D97" s="338"/>
      <c r="E97" s="112">
        <f>$R97*'Subcases Monthly'!E97</f>
        <v>8</v>
      </c>
      <c r="F97" s="113">
        <f>$R97*'Subcases Monthly'!F97</f>
        <v>12</v>
      </c>
      <c r="G97" s="113">
        <f>$R97*'Subcases Monthly'!G97</f>
        <v>8</v>
      </c>
      <c r="H97" s="113">
        <f>$R97*'Subcases Monthly'!H97</f>
        <v>12</v>
      </c>
      <c r="I97" s="113">
        <f>$R97*'Subcases Monthly'!I97</f>
        <v>2</v>
      </c>
      <c r="J97" s="113">
        <f>$R97*'Subcases Monthly'!J97</f>
        <v>0</v>
      </c>
      <c r="K97" s="113">
        <f>$R97*'Subcases Monthly'!K97</f>
        <v>0</v>
      </c>
      <c r="L97" s="113">
        <f>$R97*'Subcases Monthly'!L97</f>
        <v>0</v>
      </c>
      <c r="M97" s="113">
        <f>$R97*'Subcases Monthly'!M97</f>
        <v>0</v>
      </c>
      <c r="N97" s="113">
        <f>$R97*'Subcases Monthly'!N97</f>
        <v>0</v>
      </c>
      <c r="O97" s="113">
        <f>$R97*'Subcases Monthly'!O97</f>
        <v>0</v>
      </c>
      <c r="P97" s="114">
        <f>$R97*'Subcases Monthly'!P97</f>
        <v>0</v>
      </c>
      <c r="Q97" s="77">
        <f t="shared" si="20"/>
        <v>42</v>
      </c>
      <c r="R97" s="247">
        <v>2</v>
      </c>
      <c r="S97" s="5"/>
    </row>
    <row r="98" spans="1:19" ht="20.100000000000001" customHeight="1" x14ac:dyDescent="0.25">
      <c r="B98" s="229" t="str">
        <f>IF('Subcases Monthly'!B98="","",'Subcases Monthly'!B98)</f>
        <v/>
      </c>
      <c r="C98" s="337" t="str">
        <f>'Subcases Monthly'!C98:D98</f>
        <v>Petition to Gain Entry to Apartment of Dwelling (Non-SRS)</v>
      </c>
      <c r="D98" s="338"/>
      <c r="E98" s="109">
        <f>$R98*'Subcases Monthly'!E98</f>
        <v>0</v>
      </c>
      <c r="F98" s="110">
        <f>$R98*'Subcases Monthly'!F98</f>
        <v>0</v>
      </c>
      <c r="G98" s="110">
        <f>$R98*'Subcases Monthly'!G98</f>
        <v>0</v>
      </c>
      <c r="H98" s="110">
        <f>$R98*'Subcases Monthly'!H98</f>
        <v>0</v>
      </c>
      <c r="I98" s="110">
        <f>$R98*'Subcases Monthly'!I98</f>
        <v>0</v>
      </c>
      <c r="J98" s="110">
        <f>$R98*'Subcases Monthly'!J98</f>
        <v>0</v>
      </c>
      <c r="K98" s="110">
        <f>$R98*'Subcases Monthly'!K98</f>
        <v>0</v>
      </c>
      <c r="L98" s="110">
        <f>$R98*'Subcases Monthly'!L98</f>
        <v>0</v>
      </c>
      <c r="M98" s="110">
        <f>$R98*'Subcases Monthly'!M98</f>
        <v>0</v>
      </c>
      <c r="N98" s="110">
        <f>$R98*'Subcases Monthly'!N98</f>
        <v>0</v>
      </c>
      <c r="O98" s="110">
        <f>$R98*'Subcases Monthly'!O98</f>
        <v>0</v>
      </c>
      <c r="P98" s="111">
        <f>$R98*'Subcases Monthly'!P98</f>
        <v>0</v>
      </c>
      <c r="Q98" s="80">
        <f t="shared" si="20"/>
        <v>0</v>
      </c>
      <c r="R98" s="247">
        <v>2</v>
      </c>
      <c r="S98" s="5"/>
    </row>
    <row r="99" spans="1:19" ht="20.100000000000001" customHeight="1" x14ac:dyDescent="0.25">
      <c r="B99" s="229" t="str">
        <f>IF('Subcases Monthly'!B99="","",'Subcases Monthly'!B99)</f>
        <v/>
      </c>
      <c r="C99" s="337" t="str">
        <f>'Subcases Monthly'!C99:D99</f>
        <v>Cert of Person's Imminent Dangerousness (Non-SRS)</v>
      </c>
      <c r="D99" s="338"/>
      <c r="E99" s="112">
        <f>$R99*'Subcases Monthly'!E99</f>
        <v>0</v>
      </c>
      <c r="F99" s="113">
        <f>$R99*'Subcases Monthly'!F99</f>
        <v>0</v>
      </c>
      <c r="G99" s="113">
        <f>$R99*'Subcases Monthly'!G99</f>
        <v>0</v>
      </c>
      <c r="H99" s="113">
        <f>$R99*'Subcases Monthly'!H99</f>
        <v>0</v>
      </c>
      <c r="I99" s="113">
        <f>$R99*'Subcases Monthly'!I99</f>
        <v>0</v>
      </c>
      <c r="J99" s="113">
        <f>$R99*'Subcases Monthly'!J99</f>
        <v>0</v>
      </c>
      <c r="K99" s="113">
        <f>$R99*'Subcases Monthly'!K99</f>
        <v>0</v>
      </c>
      <c r="L99" s="113">
        <f>$R99*'Subcases Monthly'!L99</f>
        <v>0</v>
      </c>
      <c r="M99" s="113">
        <f>$R99*'Subcases Monthly'!M99</f>
        <v>0</v>
      </c>
      <c r="N99" s="113">
        <f>$R99*'Subcases Monthly'!N99</f>
        <v>0</v>
      </c>
      <c r="O99" s="113">
        <f>$R99*'Subcases Monthly'!O99</f>
        <v>0</v>
      </c>
      <c r="P99" s="114">
        <f>$R99*'Subcases Monthly'!P99</f>
        <v>0</v>
      </c>
      <c r="Q99" s="81">
        <f t="shared" si="20"/>
        <v>0</v>
      </c>
      <c r="R99" s="248">
        <v>3</v>
      </c>
      <c r="S99" s="5"/>
    </row>
    <row r="100" spans="1:19" ht="20.100000000000001" hidden="1" customHeight="1" x14ac:dyDescent="0.25">
      <c r="B100" s="240" t="str">
        <f>IF('Subcases Monthly'!B100="","",'Subcases Monthly'!B100)</f>
        <v/>
      </c>
      <c r="C100" s="337" t="str">
        <f>'Subcases Monthly'!C100:D100</f>
        <v>Professional Guardian Files (Non-SRS)</v>
      </c>
      <c r="D100" s="338"/>
      <c r="E100" s="109">
        <f>$R100*'Subcases Monthly'!E100</f>
        <v>0</v>
      </c>
      <c r="F100" s="110">
        <f>$R100*'Subcases Monthly'!F100</f>
        <v>0</v>
      </c>
      <c r="G100" s="110">
        <f>$R100*'Subcases Monthly'!G100</f>
        <v>0</v>
      </c>
      <c r="H100" s="110">
        <f>$R100*'Subcases Monthly'!H100</f>
        <v>0</v>
      </c>
      <c r="I100" s="110">
        <f>$R100*'Subcases Monthly'!I100</f>
        <v>0</v>
      </c>
      <c r="J100" s="110">
        <f>$R100*'Subcases Monthly'!J100</f>
        <v>0</v>
      </c>
      <c r="K100" s="110">
        <f>$R100*'Subcases Monthly'!K100</f>
        <v>0</v>
      </c>
      <c r="L100" s="110">
        <f>$R100*'Subcases Monthly'!L100</f>
        <v>0</v>
      </c>
      <c r="M100" s="110">
        <f>$R100*'Subcases Monthly'!M100</f>
        <v>0</v>
      </c>
      <c r="N100" s="110">
        <f>$R100*'Subcases Monthly'!N100</f>
        <v>0</v>
      </c>
      <c r="O100" s="110">
        <f>$R100*'Subcases Monthly'!O100</f>
        <v>0</v>
      </c>
      <c r="P100" s="111">
        <f>$R100*'Subcases Monthly'!P100</f>
        <v>0</v>
      </c>
      <c r="Q100" s="82">
        <f t="shared" si="20"/>
        <v>0</v>
      </c>
      <c r="R100" s="248">
        <v>0</v>
      </c>
      <c r="S100" s="5"/>
    </row>
    <row r="101" spans="1:19" ht="20.100000000000001" customHeight="1" x14ac:dyDescent="0.25">
      <c r="B101" s="229" t="str">
        <f>IF('Subcases Monthly'!B101="","",'Subcases Monthly'!B101)</f>
        <v/>
      </c>
      <c r="C101" s="337" t="str">
        <f>'Subcases Monthly'!C101:D101</f>
        <v>Vulnerable Adults (SRS)</v>
      </c>
      <c r="D101" s="338"/>
      <c r="E101" s="112">
        <f>$R101*'Subcases Monthly'!E101</f>
        <v>6</v>
      </c>
      <c r="F101" s="113">
        <f>$R101*'Subcases Monthly'!F101</f>
        <v>0</v>
      </c>
      <c r="G101" s="113">
        <f>$R101*'Subcases Monthly'!G101</f>
        <v>0</v>
      </c>
      <c r="H101" s="113">
        <f>$R101*'Subcases Monthly'!H101</f>
        <v>0</v>
      </c>
      <c r="I101" s="113">
        <f>$R101*'Subcases Monthly'!I101</f>
        <v>6</v>
      </c>
      <c r="J101" s="113">
        <f>$R101*'Subcases Monthly'!J101</f>
        <v>0</v>
      </c>
      <c r="K101" s="113">
        <f>$R101*'Subcases Monthly'!K101</f>
        <v>0</v>
      </c>
      <c r="L101" s="113">
        <f>$R101*'Subcases Monthly'!L101</f>
        <v>0</v>
      </c>
      <c r="M101" s="113">
        <f>$R101*'Subcases Monthly'!M101</f>
        <v>0</v>
      </c>
      <c r="N101" s="113">
        <f>$R101*'Subcases Monthly'!N101</f>
        <v>0</v>
      </c>
      <c r="O101" s="113">
        <f>$R101*'Subcases Monthly'!O101</f>
        <v>0</v>
      </c>
      <c r="P101" s="114">
        <f>$R101*'Subcases Monthly'!P101</f>
        <v>0</v>
      </c>
      <c r="Q101" s="82">
        <f t="shared" si="20"/>
        <v>12</v>
      </c>
      <c r="R101" s="296">
        <v>6</v>
      </c>
      <c r="S101" s="5"/>
    </row>
    <row r="102" spans="1:19" ht="20.100000000000001" customHeight="1" thickBot="1" x14ac:dyDescent="0.3">
      <c r="B102" s="230"/>
      <c r="C102" s="344" t="str">
        <f>'Subcases Monthly'!C102:D102</f>
        <v>Cases unable to be categorized</v>
      </c>
      <c r="D102" s="345"/>
      <c r="E102" s="115">
        <f>$R102*'Subcases Monthly'!E102</f>
        <v>0</v>
      </c>
      <c r="F102" s="116">
        <f>$R102*'Subcases Monthly'!F102</f>
        <v>0</v>
      </c>
      <c r="G102" s="116">
        <f>$R102*'Subcases Monthly'!G102</f>
        <v>0</v>
      </c>
      <c r="H102" s="116">
        <f>$R102*'Subcases Monthly'!H102</f>
        <v>0</v>
      </c>
      <c r="I102" s="116">
        <f>$R102*'Subcases Monthly'!I102</f>
        <v>0</v>
      </c>
      <c r="J102" s="116">
        <f>$R102*'Subcases Monthly'!J102</f>
        <v>0</v>
      </c>
      <c r="K102" s="116">
        <f>$R102*'Subcases Monthly'!K102</f>
        <v>0</v>
      </c>
      <c r="L102" s="116">
        <f>$R102*'Subcases Monthly'!L102</f>
        <v>0</v>
      </c>
      <c r="M102" s="116">
        <f>$R102*'Subcases Monthly'!M102</f>
        <v>0</v>
      </c>
      <c r="N102" s="116">
        <f>$R102*'Subcases Monthly'!N102</f>
        <v>0</v>
      </c>
      <c r="O102" s="116">
        <f>$R102*'Subcases Monthly'!O102</f>
        <v>0</v>
      </c>
      <c r="P102" s="117">
        <f>$R102*'Subcases Monthly'!P102</f>
        <v>0</v>
      </c>
      <c r="Q102" s="82">
        <f t="shared" si="20"/>
        <v>0</v>
      </c>
      <c r="R102" s="249">
        <v>0</v>
      </c>
      <c r="S102" s="5"/>
    </row>
    <row r="103" spans="1:19" s="17" customFormat="1" ht="20.100000000000001" customHeight="1" thickTop="1" thickBot="1" x14ac:dyDescent="0.3">
      <c r="B103" s="231" t="str">
        <f>IF('Subcases Monthly'!B103="","",'Subcases Monthly'!B103)</f>
        <v/>
      </c>
      <c r="C103" s="346" t="str">
        <f>'Subcases Monthly'!C103:D103</f>
        <v>Total Probate =</v>
      </c>
      <c r="D103" s="347"/>
      <c r="E103" s="243">
        <f t="shared" ref="E103:P103" si="21">SUM(E85:E102)</f>
        <v>2868</v>
      </c>
      <c r="F103" s="244">
        <f t="shared" si="21"/>
        <v>2380</v>
      </c>
      <c r="G103" s="244">
        <f t="shared" si="21"/>
        <v>2436</v>
      </c>
      <c r="H103" s="244">
        <f t="shared" si="21"/>
        <v>2747</v>
      </c>
      <c r="I103" s="244">
        <f t="shared" si="21"/>
        <v>2608</v>
      </c>
      <c r="J103" s="244">
        <f t="shared" si="21"/>
        <v>0</v>
      </c>
      <c r="K103" s="244">
        <f t="shared" si="21"/>
        <v>0</v>
      </c>
      <c r="L103" s="244">
        <f t="shared" si="21"/>
        <v>0</v>
      </c>
      <c r="M103" s="244">
        <f t="shared" si="21"/>
        <v>0</v>
      </c>
      <c r="N103" s="244">
        <f t="shared" si="21"/>
        <v>0</v>
      </c>
      <c r="O103" s="244">
        <f t="shared" si="21"/>
        <v>0</v>
      </c>
      <c r="P103" s="245">
        <f t="shared" si="21"/>
        <v>0</v>
      </c>
      <c r="Q103" s="83">
        <f t="shared" si="20"/>
        <v>13039</v>
      </c>
      <c r="R103" s="1"/>
    </row>
    <row r="104" spans="1:19" s="11" customFormat="1" ht="20.100000000000001" customHeight="1" thickBot="1" x14ac:dyDescent="0.3">
      <c r="A104" s="10"/>
      <c r="C104" s="12"/>
      <c r="D104" s="13"/>
      <c r="E104" s="14"/>
      <c r="F104" s="14"/>
      <c r="G104" s="14"/>
      <c r="H104" s="14"/>
      <c r="I104" s="14"/>
      <c r="J104" s="14"/>
      <c r="K104" s="14"/>
      <c r="L104" s="14"/>
      <c r="M104" s="14"/>
      <c r="N104" s="14"/>
      <c r="O104" s="14"/>
      <c r="P104" s="14"/>
      <c r="Q104" s="24"/>
      <c r="R104" s="139"/>
    </row>
    <row r="105" spans="1:19" s="11" customFormat="1" ht="20.100000000000001" customHeight="1" thickBot="1" x14ac:dyDescent="0.3">
      <c r="A105" s="10"/>
      <c r="B105" s="22" t="s">
        <v>92</v>
      </c>
      <c r="C105" s="22" t="s">
        <v>93</v>
      </c>
      <c r="D105" s="13"/>
      <c r="E105" s="29">
        <f>E$10</f>
        <v>44835</v>
      </c>
      <c r="F105" s="30">
        <f t="shared" ref="F105:P105" si="22">EDATE(E105,1)</f>
        <v>44866</v>
      </c>
      <c r="G105" s="30">
        <f t="shared" si="22"/>
        <v>44896</v>
      </c>
      <c r="H105" s="30">
        <f t="shared" si="22"/>
        <v>44927</v>
      </c>
      <c r="I105" s="30">
        <f t="shared" si="22"/>
        <v>44958</v>
      </c>
      <c r="J105" s="30">
        <f t="shared" si="22"/>
        <v>44986</v>
      </c>
      <c r="K105" s="30">
        <f t="shared" si="22"/>
        <v>45017</v>
      </c>
      <c r="L105" s="30">
        <f t="shared" si="22"/>
        <v>45047</v>
      </c>
      <c r="M105" s="30">
        <f t="shared" si="22"/>
        <v>45078</v>
      </c>
      <c r="N105" s="30">
        <f t="shared" si="22"/>
        <v>45108</v>
      </c>
      <c r="O105" s="30">
        <f t="shared" si="22"/>
        <v>45139</v>
      </c>
      <c r="P105" s="31">
        <f t="shared" si="22"/>
        <v>45170</v>
      </c>
      <c r="Q105" s="66" t="s">
        <v>227</v>
      </c>
      <c r="R105" s="138" t="s">
        <v>394</v>
      </c>
    </row>
    <row r="106" spans="1:19" s="11" customFormat="1" ht="20.100000000000001" customHeight="1" x14ac:dyDescent="0.25">
      <c r="A106" s="10"/>
      <c r="B106" s="232" t="str">
        <f>IF('Subcases Monthly'!B106="","",'Subcases Monthly'!B106)</f>
        <v/>
      </c>
      <c r="C106" s="342" t="str">
        <f>'Subcases Monthly'!C106:D106</f>
        <v>Simplified Dissolution (SRS)</v>
      </c>
      <c r="D106" s="343"/>
      <c r="E106" s="106">
        <f>$R106*'Subcases Monthly'!E106</f>
        <v>68</v>
      </c>
      <c r="F106" s="107">
        <f>$R106*'Subcases Monthly'!F106</f>
        <v>48</v>
      </c>
      <c r="G106" s="107">
        <f>$R106*'Subcases Monthly'!G106</f>
        <v>40</v>
      </c>
      <c r="H106" s="107">
        <f>$R106*'Subcases Monthly'!H106</f>
        <v>116</v>
      </c>
      <c r="I106" s="107">
        <f>$R106*'Subcases Monthly'!I106</f>
        <v>56</v>
      </c>
      <c r="J106" s="107">
        <f>$R106*'Subcases Monthly'!J106</f>
        <v>0</v>
      </c>
      <c r="K106" s="107">
        <f>$R106*'Subcases Monthly'!K106</f>
        <v>0</v>
      </c>
      <c r="L106" s="107">
        <f>$R106*'Subcases Monthly'!L106</f>
        <v>0</v>
      </c>
      <c r="M106" s="107">
        <f>$R106*'Subcases Monthly'!M106</f>
        <v>0</v>
      </c>
      <c r="N106" s="107">
        <f>$R106*'Subcases Monthly'!N106</f>
        <v>0</v>
      </c>
      <c r="O106" s="107">
        <f>$R106*'Subcases Monthly'!O106</f>
        <v>0</v>
      </c>
      <c r="P106" s="108">
        <f>$R106*'Subcases Monthly'!P106</f>
        <v>0</v>
      </c>
      <c r="Q106" s="71">
        <f t="shared" ref="Q106:Q117" si="23">SUM(E106:P106)</f>
        <v>328</v>
      </c>
      <c r="R106" s="246">
        <v>4</v>
      </c>
    </row>
    <row r="107" spans="1:19" s="11" customFormat="1" ht="20.100000000000001" customHeight="1" x14ac:dyDescent="0.25">
      <c r="A107" s="10"/>
      <c r="B107" s="229" t="str">
        <f>IF('Subcases Monthly'!B107="","",'Subcases Monthly'!B107)</f>
        <v/>
      </c>
      <c r="C107" s="337" t="str">
        <f>'Subcases Monthly'!C107:D107</f>
        <v>Dissolution (SRS)</v>
      </c>
      <c r="D107" s="338"/>
      <c r="E107" s="109">
        <f>$R107*'Subcases Monthly'!E107</f>
        <v>1143</v>
      </c>
      <c r="F107" s="110">
        <f>$R107*'Subcases Monthly'!F107</f>
        <v>1107</v>
      </c>
      <c r="G107" s="110">
        <f>$R107*'Subcases Monthly'!G107</f>
        <v>1206</v>
      </c>
      <c r="H107" s="110">
        <f>$R107*'Subcases Monthly'!H107</f>
        <v>1089</v>
      </c>
      <c r="I107" s="110">
        <f>$R107*'Subcases Monthly'!I107</f>
        <v>1026</v>
      </c>
      <c r="J107" s="110">
        <f>$R107*'Subcases Monthly'!J107</f>
        <v>0</v>
      </c>
      <c r="K107" s="110">
        <f>$R107*'Subcases Monthly'!K107</f>
        <v>0</v>
      </c>
      <c r="L107" s="110">
        <f>$R107*'Subcases Monthly'!L107</f>
        <v>0</v>
      </c>
      <c r="M107" s="110">
        <f>$R107*'Subcases Monthly'!M107</f>
        <v>0</v>
      </c>
      <c r="N107" s="110">
        <f>$R107*'Subcases Monthly'!N107</f>
        <v>0</v>
      </c>
      <c r="O107" s="110">
        <f>$R107*'Subcases Monthly'!O107</f>
        <v>0</v>
      </c>
      <c r="P107" s="111">
        <f>$R107*'Subcases Monthly'!P107</f>
        <v>0</v>
      </c>
      <c r="Q107" s="73">
        <f t="shared" si="23"/>
        <v>5571</v>
      </c>
      <c r="R107" s="247">
        <v>9</v>
      </c>
    </row>
    <row r="108" spans="1:19" s="11" customFormat="1" ht="20.100000000000001" customHeight="1" x14ac:dyDescent="0.25">
      <c r="A108" s="10"/>
      <c r="B108" s="229" t="str">
        <f>IF('Subcases Monthly'!B108="","",'Subcases Monthly'!B108)</f>
        <v/>
      </c>
      <c r="C108" s="337" t="str">
        <f>'Subcases Monthly'!C108:D108</f>
        <v>Injunctions for Protection (SRS)</v>
      </c>
      <c r="D108" s="338"/>
      <c r="E108" s="112">
        <f>$R108*'Subcases Monthly'!E108</f>
        <v>1308</v>
      </c>
      <c r="F108" s="113">
        <f>$R108*'Subcases Monthly'!F108</f>
        <v>906</v>
      </c>
      <c r="G108" s="113">
        <f>$R108*'Subcases Monthly'!G108</f>
        <v>1158</v>
      </c>
      <c r="H108" s="113">
        <f>$R108*'Subcases Monthly'!H108</f>
        <v>1236</v>
      </c>
      <c r="I108" s="113">
        <f>$R108*'Subcases Monthly'!I108</f>
        <v>1128</v>
      </c>
      <c r="J108" s="113">
        <f>$R108*'Subcases Monthly'!J108</f>
        <v>0</v>
      </c>
      <c r="K108" s="113">
        <f>$R108*'Subcases Monthly'!K108</f>
        <v>0</v>
      </c>
      <c r="L108" s="113">
        <f>$R108*'Subcases Monthly'!L108</f>
        <v>0</v>
      </c>
      <c r="M108" s="113">
        <f>$R108*'Subcases Monthly'!M108</f>
        <v>0</v>
      </c>
      <c r="N108" s="113">
        <f>$R108*'Subcases Monthly'!N108</f>
        <v>0</v>
      </c>
      <c r="O108" s="113">
        <f>$R108*'Subcases Monthly'!O108</f>
        <v>0</v>
      </c>
      <c r="P108" s="114">
        <f>$R108*'Subcases Monthly'!P108</f>
        <v>0</v>
      </c>
      <c r="Q108" s="73">
        <f t="shared" si="23"/>
        <v>5736</v>
      </c>
      <c r="R108" s="247">
        <v>6</v>
      </c>
    </row>
    <row r="109" spans="1:19" s="11" customFormat="1" ht="20.100000000000001" customHeight="1" x14ac:dyDescent="0.25">
      <c r="A109" s="10"/>
      <c r="B109" s="229" t="str">
        <f>IF('Subcases Monthly'!B109="","",'Subcases Monthly'!B109)</f>
        <v/>
      </c>
      <c r="C109" s="337" t="str">
        <f>'Subcases Monthly'!C109:D109</f>
        <v>Support (IV-D and Non IV-D) (SRS)</v>
      </c>
      <c r="D109" s="338"/>
      <c r="E109" s="109">
        <f>$R109*'Subcases Monthly'!E109</f>
        <v>96</v>
      </c>
      <c r="F109" s="110">
        <f>$R109*'Subcases Monthly'!F109</f>
        <v>40</v>
      </c>
      <c r="G109" s="110">
        <f>$R109*'Subcases Monthly'!G109</f>
        <v>88</v>
      </c>
      <c r="H109" s="110">
        <f>$R109*'Subcases Monthly'!H109</f>
        <v>64</v>
      </c>
      <c r="I109" s="110">
        <f>$R109*'Subcases Monthly'!I109</f>
        <v>72</v>
      </c>
      <c r="J109" s="110">
        <f>$R109*'Subcases Monthly'!J109</f>
        <v>0</v>
      </c>
      <c r="K109" s="110">
        <f>$R109*'Subcases Monthly'!K109</f>
        <v>0</v>
      </c>
      <c r="L109" s="110">
        <f>$R109*'Subcases Monthly'!L109</f>
        <v>0</v>
      </c>
      <c r="M109" s="110">
        <f>$R109*'Subcases Monthly'!M109</f>
        <v>0</v>
      </c>
      <c r="N109" s="110">
        <f>$R109*'Subcases Monthly'!N109</f>
        <v>0</v>
      </c>
      <c r="O109" s="110">
        <f>$R109*'Subcases Monthly'!O109</f>
        <v>0</v>
      </c>
      <c r="P109" s="111">
        <f>$R109*'Subcases Monthly'!P109</f>
        <v>0</v>
      </c>
      <c r="Q109" s="73">
        <f t="shared" si="23"/>
        <v>360</v>
      </c>
      <c r="R109" s="247">
        <v>8</v>
      </c>
    </row>
    <row r="110" spans="1:19" s="11" customFormat="1" ht="20.100000000000001" customHeight="1" x14ac:dyDescent="0.25">
      <c r="A110" s="10"/>
      <c r="B110" s="229" t="str">
        <f>IF('Subcases Monthly'!B110="","",'Subcases Monthly'!B110)</f>
        <v/>
      </c>
      <c r="C110" s="337" t="str">
        <f>'Subcases Monthly'!C110:D110</f>
        <v>UIFSA (IV-D and Non IV-D) (SRS)</v>
      </c>
      <c r="D110" s="338"/>
      <c r="E110" s="112">
        <f>$R110*'Subcases Monthly'!E110</f>
        <v>6</v>
      </c>
      <c r="F110" s="113">
        <f>$R110*'Subcases Monthly'!F110</f>
        <v>0</v>
      </c>
      <c r="G110" s="113">
        <f>$R110*'Subcases Monthly'!G110</f>
        <v>6</v>
      </c>
      <c r="H110" s="113">
        <f>$R110*'Subcases Monthly'!H110</f>
        <v>0</v>
      </c>
      <c r="I110" s="113">
        <f>$R110*'Subcases Monthly'!I110</f>
        <v>0</v>
      </c>
      <c r="J110" s="113">
        <f>$R110*'Subcases Monthly'!J110</f>
        <v>0</v>
      </c>
      <c r="K110" s="113">
        <f>$R110*'Subcases Monthly'!K110</f>
        <v>0</v>
      </c>
      <c r="L110" s="113">
        <f>$R110*'Subcases Monthly'!L110</f>
        <v>0</v>
      </c>
      <c r="M110" s="113">
        <f>$R110*'Subcases Monthly'!M110</f>
        <v>0</v>
      </c>
      <c r="N110" s="113">
        <f>$R110*'Subcases Monthly'!N110</f>
        <v>0</v>
      </c>
      <c r="O110" s="113">
        <f>$R110*'Subcases Monthly'!O110</f>
        <v>0</v>
      </c>
      <c r="P110" s="114">
        <f>$R110*'Subcases Monthly'!P110</f>
        <v>0</v>
      </c>
      <c r="Q110" s="73">
        <f t="shared" si="23"/>
        <v>12</v>
      </c>
      <c r="R110" s="247">
        <v>6</v>
      </c>
    </row>
    <row r="111" spans="1:19" s="11" customFormat="1" ht="20.100000000000001" customHeight="1" x14ac:dyDescent="0.25">
      <c r="A111" s="10"/>
      <c r="B111" s="229" t="str">
        <f>IF('Subcases Monthly'!B111="","",'Subcases Monthly'!B111)</f>
        <v/>
      </c>
      <c r="C111" s="337" t="str">
        <f>'Subcases Monthly'!C111:D111</f>
        <v>Other Family Court (SRS)</v>
      </c>
      <c r="D111" s="338"/>
      <c r="E111" s="109">
        <f>$R111*'Subcases Monthly'!E111</f>
        <v>70</v>
      </c>
      <c r="F111" s="110">
        <f>$R111*'Subcases Monthly'!F111</f>
        <v>40</v>
      </c>
      <c r="G111" s="110">
        <f>$R111*'Subcases Monthly'!G111</f>
        <v>75</v>
      </c>
      <c r="H111" s="110">
        <f>$R111*'Subcases Monthly'!H111</f>
        <v>40</v>
      </c>
      <c r="I111" s="110">
        <f>$R111*'Subcases Monthly'!I111</f>
        <v>60</v>
      </c>
      <c r="J111" s="110">
        <f>$R111*'Subcases Monthly'!J111</f>
        <v>0</v>
      </c>
      <c r="K111" s="110">
        <f>$R111*'Subcases Monthly'!K111</f>
        <v>0</v>
      </c>
      <c r="L111" s="110">
        <f>$R111*'Subcases Monthly'!L111</f>
        <v>0</v>
      </c>
      <c r="M111" s="110">
        <f>$R111*'Subcases Monthly'!M111</f>
        <v>0</v>
      </c>
      <c r="N111" s="110">
        <f>$R111*'Subcases Monthly'!N111</f>
        <v>0</v>
      </c>
      <c r="O111" s="110">
        <f>$R111*'Subcases Monthly'!O111</f>
        <v>0</v>
      </c>
      <c r="P111" s="111">
        <f>$R111*'Subcases Monthly'!P111</f>
        <v>0</v>
      </c>
      <c r="Q111" s="73">
        <f t="shared" si="23"/>
        <v>285</v>
      </c>
      <c r="R111" s="247">
        <v>5</v>
      </c>
    </row>
    <row r="112" spans="1:19" s="11" customFormat="1" ht="20.100000000000001" customHeight="1" x14ac:dyDescent="0.25">
      <c r="A112" s="10"/>
      <c r="B112" s="229" t="str">
        <f>IF('Subcases Monthly'!B112="","",'Subcases Monthly'!B112)</f>
        <v/>
      </c>
      <c r="C112" s="337" t="str">
        <f>'Subcases Monthly'!C112:D112</f>
        <v>Adoption Arising out of Chapter 63 (SRS)</v>
      </c>
      <c r="D112" s="338"/>
      <c r="E112" s="112">
        <f>$R112*'Subcases Monthly'!E112</f>
        <v>72</v>
      </c>
      <c r="F112" s="113">
        <f>$R112*'Subcases Monthly'!F112</f>
        <v>84</v>
      </c>
      <c r="G112" s="113">
        <f>$R112*'Subcases Monthly'!G112</f>
        <v>56</v>
      </c>
      <c r="H112" s="113">
        <f>$R112*'Subcases Monthly'!H112</f>
        <v>68</v>
      </c>
      <c r="I112" s="113">
        <f>$R112*'Subcases Monthly'!I112</f>
        <v>56</v>
      </c>
      <c r="J112" s="113">
        <f>$R112*'Subcases Monthly'!J112</f>
        <v>0</v>
      </c>
      <c r="K112" s="113">
        <f>$R112*'Subcases Monthly'!K112</f>
        <v>0</v>
      </c>
      <c r="L112" s="113">
        <f>$R112*'Subcases Monthly'!L112</f>
        <v>0</v>
      </c>
      <c r="M112" s="113">
        <f>$R112*'Subcases Monthly'!M112</f>
        <v>0</v>
      </c>
      <c r="N112" s="113">
        <f>$R112*'Subcases Monthly'!N112</f>
        <v>0</v>
      </c>
      <c r="O112" s="113">
        <f>$R112*'Subcases Monthly'!O112</f>
        <v>0</v>
      </c>
      <c r="P112" s="114">
        <f>$R112*'Subcases Monthly'!P112</f>
        <v>0</v>
      </c>
      <c r="Q112" s="73">
        <f t="shared" si="23"/>
        <v>336</v>
      </c>
      <c r="R112" s="247">
        <v>4</v>
      </c>
    </row>
    <row r="113" spans="1:19" s="11" customFormat="1" ht="20.100000000000001" customHeight="1" x14ac:dyDescent="0.25">
      <c r="A113" s="10"/>
      <c r="B113" s="229" t="str">
        <f>IF('Subcases Monthly'!B113="","",'Subcases Monthly'!B113)</f>
        <v/>
      </c>
      <c r="C113" s="337" t="str">
        <f>'Subcases Monthly'!C113:D113</f>
        <v>Name Change (SRS)</v>
      </c>
      <c r="D113" s="338"/>
      <c r="E113" s="109">
        <f>$R113*'Subcases Monthly'!E113</f>
        <v>95</v>
      </c>
      <c r="F113" s="110">
        <f>$R113*'Subcases Monthly'!F113</f>
        <v>90</v>
      </c>
      <c r="G113" s="110">
        <f>$R113*'Subcases Monthly'!G113</f>
        <v>115</v>
      </c>
      <c r="H113" s="110">
        <f>$R113*'Subcases Monthly'!H113</f>
        <v>130</v>
      </c>
      <c r="I113" s="110">
        <f>$R113*'Subcases Monthly'!I113</f>
        <v>105</v>
      </c>
      <c r="J113" s="110">
        <f>$R113*'Subcases Monthly'!J113</f>
        <v>0</v>
      </c>
      <c r="K113" s="110">
        <f>$R113*'Subcases Monthly'!K113</f>
        <v>0</v>
      </c>
      <c r="L113" s="110">
        <f>$R113*'Subcases Monthly'!L113</f>
        <v>0</v>
      </c>
      <c r="M113" s="110">
        <f>$R113*'Subcases Monthly'!M113</f>
        <v>0</v>
      </c>
      <c r="N113" s="110">
        <f>$R113*'Subcases Monthly'!N113</f>
        <v>0</v>
      </c>
      <c r="O113" s="110">
        <f>$R113*'Subcases Monthly'!O113</f>
        <v>0</v>
      </c>
      <c r="P113" s="111">
        <f>$R113*'Subcases Monthly'!P113</f>
        <v>0</v>
      </c>
      <c r="Q113" s="73">
        <f t="shared" si="23"/>
        <v>535</v>
      </c>
      <c r="R113" s="247">
        <v>5</v>
      </c>
    </row>
    <row r="114" spans="1:19" s="11" customFormat="1" ht="20.100000000000001" customHeight="1" x14ac:dyDescent="0.25">
      <c r="A114" s="10"/>
      <c r="B114" s="229" t="str">
        <f>IF('Subcases Monthly'!B114="","",'Subcases Monthly'!B114)</f>
        <v/>
      </c>
      <c r="C114" s="337" t="str">
        <f>'Subcases Monthly'!C114:D114</f>
        <v>Paternity/Disestablishment of Paternity (SRS)</v>
      </c>
      <c r="D114" s="338"/>
      <c r="E114" s="112">
        <f>$R114*'Subcases Monthly'!E114</f>
        <v>294</v>
      </c>
      <c r="F114" s="113">
        <f>$R114*'Subcases Monthly'!F114</f>
        <v>147</v>
      </c>
      <c r="G114" s="113">
        <f>$R114*'Subcases Monthly'!G114</f>
        <v>231</v>
      </c>
      <c r="H114" s="113">
        <f>$R114*'Subcases Monthly'!H114</f>
        <v>301</v>
      </c>
      <c r="I114" s="113">
        <f>$R114*'Subcases Monthly'!I114</f>
        <v>266</v>
      </c>
      <c r="J114" s="113">
        <f>$R114*'Subcases Monthly'!J114</f>
        <v>0</v>
      </c>
      <c r="K114" s="113">
        <f>$R114*'Subcases Monthly'!K114</f>
        <v>0</v>
      </c>
      <c r="L114" s="113">
        <f>$R114*'Subcases Monthly'!L114</f>
        <v>0</v>
      </c>
      <c r="M114" s="113">
        <f>$R114*'Subcases Monthly'!M114</f>
        <v>0</v>
      </c>
      <c r="N114" s="113">
        <f>$R114*'Subcases Monthly'!N114</f>
        <v>0</v>
      </c>
      <c r="O114" s="113">
        <f>$R114*'Subcases Monthly'!O114</f>
        <v>0</v>
      </c>
      <c r="P114" s="114">
        <f>$R114*'Subcases Monthly'!P114</f>
        <v>0</v>
      </c>
      <c r="Q114" s="73">
        <f t="shared" si="23"/>
        <v>1239</v>
      </c>
      <c r="R114" s="247">
        <v>7</v>
      </c>
    </row>
    <row r="115" spans="1:19" s="11" customFormat="1" ht="20.100000000000001" customHeight="1" x14ac:dyDescent="0.25">
      <c r="A115" s="10"/>
      <c r="B115" s="229" t="str">
        <f>IF('Subcases Monthly'!B115="","",'Subcases Monthly'!B115)</f>
        <v/>
      </c>
      <c r="C115" s="337" t="str">
        <f>'Subcases Monthly'!C115:D115</f>
        <v>New Cases (Non-SRS)</v>
      </c>
      <c r="D115" s="338"/>
      <c r="E115" s="109">
        <f>$R115*'Subcases Monthly'!E115</f>
        <v>72</v>
      </c>
      <c r="F115" s="110">
        <f>$R115*'Subcases Monthly'!F115</f>
        <v>58</v>
      </c>
      <c r="G115" s="110">
        <f>$R115*'Subcases Monthly'!G115</f>
        <v>106</v>
      </c>
      <c r="H115" s="110">
        <f>$R115*'Subcases Monthly'!H115</f>
        <v>80</v>
      </c>
      <c r="I115" s="110">
        <f>$R115*'Subcases Monthly'!I115</f>
        <v>104</v>
      </c>
      <c r="J115" s="110">
        <f>$R115*'Subcases Monthly'!J115</f>
        <v>0</v>
      </c>
      <c r="K115" s="110">
        <f>$R115*'Subcases Monthly'!K115</f>
        <v>0</v>
      </c>
      <c r="L115" s="110">
        <f>$R115*'Subcases Monthly'!L115</f>
        <v>0</v>
      </c>
      <c r="M115" s="110">
        <f>$R115*'Subcases Monthly'!M115</f>
        <v>0</v>
      </c>
      <c r="N115" s="110">
        <f>$R115*'Subcases Monthly'!N115</f>
        <v>0</v>
      </c>
      <c r="O115" s="110">
        <f>$R115*'Subcases Monthly'!O115</f>
        <v>0</v>
      </c>
      <c r="P115" s="111">
        <f>$R115*'Subcases Monthly'!P115</f>
        <v>0</v>
      </c>
      <c r="Q115" s="76">
        <f t="shared" si="23"/>
        <v>420</v>
      </c>
      <c r="R115" s="311">
        <v>2</v>
      </c>
    </row>
    <row r="116" spans="1:19" s="11" customFormat="1" ht="20.100000000000001" customHeight="1" thickBot="1" x14ac:dyDescent="0.3">
      <c r="A116" s="10"/>
      <c r="B116" s="230"/>
      <c r="C116" s="344" t="str">
        <f>'Subcases Monthly'!C116:D116</f>
        <v>Cases unable to be categorized</v>
      </c>
      <c r="D116" s="345"/>
      <c r="E116" s="118">
        <f>$R116*'Subcases Monthly'!E116</f>
        <v>0</v>
      </c>
      <c r="F116" s="119">
        <f>$R116*'Subcases Monthly'!F116</f>
        <v>0</v>
      </c>
      <c r="G116" s="119">
        <f>$R116*'Subcases Monthly'!G116</f>
        <v>0</v>
      </c>
      <c r="H116" s="119">
        <f>$R116*'Subcases Monthly'!H116</f>
        <v>0</v>
      </c>
      <c r="I116" s="119">
        <f>$R116*'Subcases Monthly'!I116</f>
        <v>0</v>
      </c>
      <c r="J116" s="119">
        <f>$R116*'Subcases Monthly'!J116</f>
        <v>0</v>
      </c>
      <c r="K116" s="119">
        <f>$R116*'Subcases Monthly'!K116</f>
        <v>0</v>
      </c>
      <c r="L116" s="119">
        <f>$R116*'Subcases Monthly'!L116</f>
        <v>0</v>
      </c>
      <c r="M116" s="119">
        <f>$R116*'Subcases Monthly'!M116</f>
        <v>0</v>
      </c>
      <c r="N116" s="119">
        <f>$R116*'Subcases Monthly'!N116</f>
        <v>0</v>
      </c>
      <c r="O116" s="119">
        <f>$R116*'Subcases Monthly'!O116</f>
        <v>0</v>
      </c>
      <c r="P116" s="120">
        <f>$R116*'Subcases Monthly'!P116</f>
        <v>0</v>
      </c>
      <c r="Q116" s="77">
        <f t="shared" si="23"/>
        <v>0</v>
      </c>
      <c r="R116" s="249">
        <v>0</v>
      </c>
    </row>
    <row r="117" spans="1:19" s="11" customFormat="1" ht="20.100000000000001" customHeight="1" thickTop="1" thickBot="1" x14ac:dyDescent="0.3">
      <c r="A117" s="10"/>
      <c r="B117" s="231" t="str">
        <f>IF('Subcases Monthly'!B117="","",'Subcases Monthly'!B117)</f>
        <v/>
      </c>
      <c r="C117" s="346" t="str">
        <f>'Subcases Monthly'!C117:D117</f>
        <v>Total Family =</v>
      </c>
      <c r="D117" s="347"/>
      <c r="E117" s="243">
        <f>SUM(E106:E116)</f>
        <v>3224</v>
      </c>
      <c r="F117" s="244">
        <f t="shared" ref="F117:P117" si="24">SUM(F106:F116)</f>
        <v>2520</v>
      </c>
      <c r="G117" s="244">
        <f t="shared" si="24"/>
        <v>3081</v>
      </c>
      <c r="H117" s="244">
        <f t="shared" si="24"/>
        <v>3124</v>
      </c>
      <c r="I117" s="244">
        <f t="shared" si="24"/>
        <v>2873</v>
      </c>
      <c r="J117" s="244">
        <f t="shared" si="24"/>
        <v>0</v>
      </c>
      <c r="K117" s="244">
        <f t="shared" si="24"/>
        <v>0</v>
      </c>
      <c r="L117" s="244">
        <f t="shared" si="24"/>
        <v>0</v>
      </c>
      <c r="M117" s="244">
        <f t="shared" si="24"/>
        <v>0</v>
      </c>
      <c r="N117" s="244">
        <f t="shared" si="24"/>
        <v>0</v>
      </c>
      <c r="O117" s="244">
        <f t="shared" si="24"/>
        <v>0</v>
      </c>
      <c r="P117" s="245">
        <f t="shared" si="24"/>
        <v>0</v>
      </c>
      <c r="Q117" s="78">
        <f t="shared" si="23"/>
        <v>14822</v>
      </c>
      <c r="R117" s="1"/>
    </row>
    <row r="118" spans="1:19" s="11" customFormat="1" ht="20.100000000000001" customHeight="1" thickBot="1" x14ac:dyDescent="0.3">
      <c r="A118" s="10"/>
      <c r="B118" s="27"/>
      <c r="C118" s="27"/>
      <c r="D118" s="27"/>
      <c r="E118" s="34"/>
      <c r="F118" s="34"/>
      <c r="G118" s="34"/>
      <c r="H118" s="34"/>
      <c r="I118" s="34"/>
      <c r="J118" s="34"/>
      <c r="K118" s="34"/>
      <c r="L118" s="34"/>
      <c r="M118" s="34"/>
      <c r="N118" s="34"/>
      <c r="O118" s="34"/>
      <c r="P118" s="34"/>
      <c r="Q118" s="135"/>
      <c r="R118" s="139"/>
    </row>
    <row r="119" spans="1:19" ht="20.100000000000001" customHeight="1" thickBot="1" x14ac:dyDescent="0.3">
      <c r="B119" s="22" t="s">
        <v>94</v>
      </c>
      <c r="C119" s="22" t="s">
        <v>139</v>
      </c>
      <c r="D119" s="11"/>
      <c r="E119" s="29">
        <f>E$10</f>
        <v>44835</v>
      </c>
      <c r="F119" s="30">
        <f t="shared" ref="F119:P119" si="25">EDATE(E119,1)</f>
        <v>44866</v>
      </c>
      <c r="G119" s="30">
        <f t="shared" si="25"/>
        <v>44896</v>
      </c>
      <c r="H119" s="30">
        <f t="shared" si="25"/>
        <v>44927</v>
      </c>
      <c r="I119" s="30">
        <f t="shared" si="25"/>
        <v>44958</v>
      </c>
      <c r="J119" s="30">
        <f t="shared" si="25"/>
        <v>44986</v>
      </c>
      <c r="K119" s="30">
        <f t="shared" si="25"/>
        <v>45017</v>
      </c>
      <c r="L119" s="30">
        <f t="shared" si="25"/>
        <v>45047</v>
      </c>
      <c r="M119" s="30">
        <f t="shared" si="25"/>
        <v>45078</v>
      </c>
      <c r="N119" s="30">
        <f t="shared" si="25"/>
        <v>45108</v>
      </c>
      <c r="O119" s="30">
        <f t="shared" si="25"/>
        <v>45139</v>
      </c>
      <c r="P119" s="31">
        <f t="shared" si="25"/>
        <v>45170</v>
      </c>
      <c r="Q119" s="66" t="s">
        <v>227</v>
      </c>
      <c r="R119" s="138" t="s">
        <v>394</v>
      </c>
      <c r="S119" s="5"/>
    </row>
    <row r="120" spans="1:19" ht="20.100000000000001" customHeight="1" x14ac:dyDescent="0.25">
      <c r="B120" s="232" t="str">
        <f>IF('Subcases Monthly'!B120="","",'Subcases Monthly'!B120)</f>
        <v/>
      </c>
      <c r="C120" s="342" t="str">
        <f>'Subcases Monthly'!C120:D120</f>
        <v>Dependency Initiating Petitions (SRS)</v>
      </c>
      <c r="D120" s="343"/>
      <c r="E120" s="106">
        <f>$R120*'Subcases Monthly'!E120</f>
        <v>153</v>
      </c>
      <c r="F120" s="107">
        <f>$R120*'Subcases Monthly'!F120</f>
        <v>243</v>
      </c>
      <c r="G120" s="107">
        <f>$R120*'Subcases Monthly'!G120</f>
        <v>270</v>
      </c>
      <c r="H120" s="107">
        <f>$R120*'Subcases Monthly'!H120</f>
        <v>252</v>
      </c>
      <c r="I120" s="107">
        <f>$R120*'Subcases Monthly'!I120</f>
        <v>261</v>
      </c>
      <c r="J120" s="107">
        <f>$R120*'Subcases Monthly'!J120</f>
        <v>0</v>
      </c>
      <c r="K120" s="107">
        <f>$R120*'Subcases Monthly'!K120</f>
        <v>0</v>
      </c>
      <c r="L120" s="107">
        <f>$R120*'Subcases Monthly'!L120</f>
        <v>0</v>
      </c>
      <c r="M120" s="107">
        <f>$R120*'Subcases Monthly'!M120</f>
        <v>0</v>
      </c>
      <c r="N120" s="107">
        <f>$R120*'Subcases Monthly'!N120</f>
        <v>0</v>
      </c>
      <c r="O120" s="107">
        <f>$R120*'Subcases Monthly'!O120</f>
        <v>0</v>
      </c>
      <c r="P120" s="108">
        <f>$R120*'Subcases Monthly'!P120</f>
        <v>0</v>
      </c>
      <c r="Q120" s="71">
        <f t="shared" ref="Q120:Q129" si="26">SUM(E120:P120)</f>
        <v>1179</v>
      </c>
      <c r="R120" s="246">
        <v>9</v>
      </c>
      <c r="S120" s="5"/>
    </row>
    <row r="121" spans="1:19" ht="20.100000000000001" customHeight="1" x14ac:dyDescent="0.25">
      <c r="B121" s="229" t="str">
        <f>IF('Subcases Monthly'!B121="","",'Subcases Monthly'!B121)</f>
        <v/>
      </c>
      <c r="C121" s="337" t="str">
        <f>'Subcases Monthly'!C121:D121</f>
        <v>Petitions to Remove Disabilities of Non-Age Minors (743.015) (SRS)</v>
      </c>
      <c r="D121" s="338"/>
      <c r="E121" s="109">
        <f>$R121*'Subcases Monthly'!E121</f>
        <v>0</v>
      </c>
      <c r="F121" s="110">
        <f>$R121*'Subcases Monthly'!F121</f>
        <v>0</v>
      </c>
      <c r="G121" s="110">
        <f>$R121*'Subcases Monthly'!G121</f>
        <v>0</v>
      </c>
      <c r="H121" s="110">
        <f>$R121*'Subcases Monthly'!H121</f>
        <v>0</v>
      </c>
      <c r="I121" s="110">
        <f>$R121*'Subcases Monthly'!I121</f>
        <v>3</v>
      </c>
      <c r="J121" s="110">
        <f>$R121*'Subcases Monthly'!J121</f>
        <v>0</v>
      </c>
      <c r="K121" s="110">
        <f>$R121*'Subcases Monthly'!K121</f>
        <v>0</v>
      </c>
      <c r="L121" s="110">
        <f>$R121*'Subcases Monthly'!L121</f>
        <v>0</v>
      </c>
      <c r="M121" s="110">
        <f>$R121*'Subcases Monthly'!M121</f>
        <v>0</v>
      </c>
      <c r="N121" s="110">
        <f>$R121*'Subcases Monthly'!N121</f>
        <v>0</v>
      </c>
      <c r="O121" s="110">
        <f>$R121*'Subcases Monthly'!O121</f>
        <v>0</v>
      </c>
      <c r="P121" s="111">
        <f>$R121*'Subcases Monthly'!P121</f>
        <v>0</v>
      </c>
      <c r="Q121" s="73">
        <f t="shared" si="26"/>
        <v>3</v>
      </c>
      <c r="R121" s="247">
        <v>3</v>
      </c>
      <c r="S121" s="5"/>
    </row>
    <row r="122" spans="1:19" ht="20.100000000000001" customHeight="1" x14ac:dyDescent="0.25">
      <c r="B122" s="229" t="str">
        <f>IF('Subcases Monthly'!B122="","",'Subcases Monthly'!B122)</f>
        <v/>
      </c>
      <c r="C122" s="337" t="str">
        <f>'Subcases Monthly'!C122:D122</f>
        <v>CINS/FINS (SRS)</v>
      </c>
      <c r="D122" s="338"/>
      <c r="E122" s="112">
        <f>$R122*'Subcases Monthly'!E122</f>
        <v>4</v>
      </c>
      <c r="F122" s="113">
        <f>$R122*'Subcases Monthly'!F122</f>
        <v>0</v>
      </c>
      <c r="G122" s="113">
        <f>$R122*'Subcases Monthly'!G122</f>
        <v>0</v>
      </c>
      <c r="H122" s="113">
        <f>$R122*'Subcases Monthly'!H122</f>
        <v>0</v>
      </c>
      <c r="I122" s="113">
        <f>$R122*'Subcases Monthly'!I122</f>
        <v>12</v>
      </c>
      <c r="J122" s="113">
        <f>$R122*'Subcases Monthly'!J122</f>
        <v>0</v>
      </c>
      <c r="K122" s="113">
        <f>$R122*'Subcases Monthly'!K122</f>
        <v>0</v>
      </c>
      <c r="L122" s="113">
        <f>$R122*'Subcases Monthly'!L122</f>
        <v>0</v>
      </c>
      <c r="M122" s="113">
        <f>$R122*'Subcases Monthly'!M122</f>
        <v>0</v>
      </c>
      <c r="N122" s="113">
        <f>$R122*'Subcases Monthly'!N122</f>
        <v>0</v>
      </c>
      <c r="O122" s="113">
        <f>$R122*'Subcases Monthly'!O122</f>
        <v>0</v>
      </c>
      <c r="P122" s="114">
        <f>$R122*'Subcases Monthly'!P122</f>
        <v>0</v>
      </c>
      <c r="Q122" s="73">
        <f t="shared" si="26"/>
        <v>16</v>
      </c>
      <c r="R122" s="247">
        <v>4</v>
      </c>
      <c r="S122" s="5"/>
    </row>
    <row r="123" spans="1:19" ht="20.100000000000001" customHeight="1" x14ac:dyDescent="0.25">
      <c r="B123" s="229" t="str">
        <f>IF('Subcases Monthly'!B123="","",'Subcases Monthly'!B123)</f>
        <v/>
      </c>
      <c r="C123" s="337" t="str">
        <f>'Subcases Monthly'!C123:D123</f>
        <v>Parental Notice of Abortion Act (SRS)</v>
      </c>
      <c r="D123" s="338"/>
      <c r="E123" s="109">
        <f>$R123*'Subcases Monthly'!E123</f>
        <v>0</v>
      </c>
      <c r="F123" s="110">
        <f>$R123*'Subcases Monthly'!F123</f>
        <v>3</v>
      </c>
      <c r="G123" s="110">
        <f>$R123*'Subcases Monthly'!G123</f>
        <v>3</v>
      </c>
      <c r="H123" s="110">
        <f>$R123*'Subcases Monthly'!H123</f>
        <v>0</v>
      </c>
      <c r="I123" s="110">
        <f>$R123*'Subcases Monthly'!I123</f>
        <v>0</v>
      </c>
      <c r="J123" s="110">
        <f>$R123*'Subcases Monthly'!J123</f>
        <v>0</v>
      </c>
      <c r="K123" s="110">
        <f>$R123*'Subcases Monthly'!K123</f>
        <v>0</v>
      </c>
      <c r="L123" s="110">
        <f>$R123*'Subcases Monthly'!L123</f>
        <v>0</v>
      </c>
      <c r="M123" s="110">
        <f>$R123*'Subcases Monthly'!M123</f>
        <v>0</v>
      </c>
      <c r="N123" s="110">
        <f>$R123*'Subcases Monthly'!N123</f>
        <v>0</v>
      </c>
      <c r="O123" s="110">
        <f>$R123*'Subcases Monthly'!O123</f>
        <v>0</v>
      </c>
      <c r="P123" s="111">
        <f>$R123*'Subcases Monthly'!P123</f>
        <v>0</v>
      </c>
      <c r="Q123" s="73">
        <f t="shared" si="26"/>
        <v>6</v>
      </c>
      <c r="R123" s="247">
        <v>3</v>
      </c>
      <c r="S123" s="5"/>
    </row>
    <row r="124" spans="1:19" ht="20.100000000000001" customHeight="1" x14ac:dyDescent="0.25">
      <c r="B124" s="229" t="str">
        <f>IF('Subcases Monthly'!B124="","",'Subcases Monthly'!B124)</f>
        <v/>
      </c>
      <c r="C124" s="337" t="str">
        <f>'Subcases Monthly'!C124:D124</f>
        <v>Truancy (Non-SRS)</v>
      </c>
      <c r="D124" s="338"/>
      <c r="E124" s="112">
        <f>$R124*'Subcases Monthly'!E124</f>
        <v>16</v>
      </c>
      <c r="F124" s="113">
        <f>$R124*'Subcases Monthly'!F124</f>
        <v>28</v>
      </c>
      <c r="G124" s="113">
        <f>$R124*'Subcases Monthly'!G124</f>
        <v>24</v>
      </c>
      <c r="H124" s="113">
        <f>$R124*'Subcases Monthly'!H124</f>
        <v>12</v>
      </c>
      <c r="I124" s="113">
        <f>$R124*'Subcases Monthly'!I124</f>
        <v>32</v>
      </c>
      <c r="J124" s="113">
        <f>$R124*'Subcases Monthly'!J124</f>
        <v>0</v>
      </c>
      <c r="K124" s="113">
        <f>$R124*'Subcases Monthly'!K124</f>
        <v>0</v>
      </c>
      <c r="L124" s="113">
        <f>$R124*'Subcases Monthly'!L124</f>
        <v>0</v>
      </c>
      <c r="M124" s="113">
        <f>$R124*'Subcases Monthly'!M124</f>
        <v>0</v>
      </c>
      <c r="N124" s="113">
        <f>$R124*'Subcases Monthly'!N124</f>
        <v>0</v>
      </c>
      <c r="O124" s="113">
        <f>$R124*'Subcases Monthly'!O124</f>
        <v>0</v>
      </c>
      <c r="P124" s="114">
        <f>$R124*'Subcases Monthly'!P124</f>
        <v>0</v>
      </c>
      <c r="Q124" s="73">
        <f t="shared" si="26"/>
        <v>112</v>
      </c>
      <c r="R124" s="247">
        <v>4</v>
      </c>
      <c r="S124" s="5"/>
    </row>
    <row r="125" spans="1:19" ht="20.100000000000001" customHeight="1" x14ac:dyDescent="0.25">
      <c r="B125" s="229" t="str">
        <f>IF('Subcases Monthly'!B125="","",'Subcases Monthly'!B125)</f>
        <v/>
      </c>
      <c r="C125" s="337" t="str">
        <f>'Subcases Monthly'!C125:D125</f>
        <v>Transfers for Jurisdiction/Supervision Only (Non-SRS)</v>
      </c>
      <c r="D125" s="338"/>
      <c r="E125" s="109">
        <f>$R125*'Subcases Monthly'!E125</f>
        <v>0</v>
      </c>
      <c r="F125" s="110">
        <f>$R125*'Subcases Monthly'!F125</f>
        <v>0</v>
      </c>
      <c r="G125" s="110">
        <f>$R125*'Subcases Monthly'!G125</f>
        <v>0</v>
      </c>
      <c r="H125" s="110">
        <f>$R125*'Subcases Monthly'!H125</f>
        <v>0</v>
      </c>
      <c r="I125" s="110">
        <f>$R125*'Subcases Monthly'!I125</f>
        <v>0</v>
      </c>
      <c r="J125" s="110">
        <f>$R125*'Subcases Monthly'!J125</f>
        <v>0</v>
      </c>
      <c r="K125" s="110">
        <f>$R125*'Subcases Monthly'!K125</f>
        <v>0</v>
      </c>
      <c r="L125" s="110">
        <f>$R125*'Subcases Monthly'!L125</f>
        <v>0</v>
      </c>
      <c r="M125" s="110">
        <f>$R125*'Subcases Monthly'!M125</f>
        <v>0</v>
      </c>
      <c r="N125" s="110">
        <f>$R125*'Subcases Monthly'!N125</f>
        <v>0</v>
      </c>
      <c r="O125" s="110">
        <f>$R125*'Subcases Monthly'!O125</f>
        <v>0</v>
      </c>
      <c r="P125" s="111">
        <f>$R125*'Subcases Monthly'!P125</f>
        <v>0</v>
      </c>
      <c r="Q125" s="73">
        <f t="shared" si="26"/>
        <v>0</v>
      </c>
      <c r="R125" s="247">
        <v>4</v>
      </c>
      <c r="S125" s="5"/>
    </row>
    <row r="126" spans="1:19" ht="20.100000000000001" customHeight="1" x14ac:dyDescent="0.25">
      <c r="B126" s="229" t="str">
        <f>IF('Subcases Monthly'!B126="","",'Subcases Monthly'!B126)</f>
        <v/>
      </c>
      <c r="C126" s="337" t="str">
        <f>'Subcases Monthly'!C126:D126</f>
        <v>DCF Dependency Petition for Injunction per Chapter 39 (Non-SRS)</v>
      </c>
      <c r="D126" s="338"/>
      <c r="E126" s="112">
        <f>$R126*'Subcases Monthly'!E126</f>
        <v>0</v>
      </c>
      <c r="F126" s="113">
        <f>$R126*'Subcases Monthly'!F126</f>
        <v>0</v>
      </c>
      <c r="G126" s="113">
        <f>$R126*'Subcases Monthly'!G126</f>
        <v>0</v>
      </c>
      <c r="H126" s="113">
        <f>$R126*'Subcases Monthly'!H126</f>
        <v>0</v>
      </c>
      <c r="I126" s="113">
        <f>$R126*'Subcases Monthly'!I126</f>
        <v>0</v>
      </c>
      <c r="J126" s="113">
        <f>$R126*'Subcases Monthly'!J126</f>
        <v>0</v>
      </c>
      <c r="K126" s="113">
        <f>$R126*'Subcases Monthly'!K126</f>
        <v>0</v>
      </c>
      <c r="L126" s="113">
        <f>$R126*'Subcases Monthly'!L126</f>
        <v>0</v>
      </c>
      <c r="M126" s="113">
        <f>$R126*'Subcases Monthly'!M126</f>
        <v>0</v>
      </c>
      <c r="N126" s="113">
        <f>$R126*'Subcases Monthly'!N126</f>
        <v>0</v>
      </c>
      <c r="O126" s="113">
        <f>$R126*'Subcases Monthly'!O126</f>
        <v>0</v>
      </c>
      <c r="P126" s="114">
        <f>$R126*'Subcases Monthly'!P126</f>
        <v>0</v>
      </c>
      <c r="Q126" s="74">
        <f t="shared" si="26"/>
        <v>0</v>
      </c>
      <c r="R126" s="247">
        <v>4</v>
      </c>
      <c r="S126" s="5"/>
    </row>
    <row r="127" spans="1:19" ht="20.100000000000001" customHeight="1" x14ac:dyDescent="0.25">
      <c r="B127" s="229" t="str">
        <f>IF('Subcases Monthly'!B127="","",'Subcases Monthly'!B127)</f>
        <v/>
      </c>
      <c r="C127" s="337" t="str">
        <f>'Subcases Monthly'!C127:D127</f>
        <v>Other New Cases (Non-SRS)</v>
      </c>
      <c r="D127" s="338"/>
      <c r="E127" s="109">
        <f>$R127*'Subcases Monthly'!E127</f>
        <v>0</v>
      </c>
      <c r="F127" s="110">
        <f>$R127*'Subcases Monthly'!F127</f>
        <v>0</v>
      </c>
      <c r="G127" s="110">
        <f>$R127*'Subcases Monthly'!G127</f>
        <v>0</v>
      </c>
      <c r="H127" s="110">
        <f>$R127*'Subcases Monthly'!H127</f>
        <v>0</v>
      </c>
      <c r="I127" s="110">
        <f>$R127*'Subcases Monthly'!I127</f>
        <v>0</v>
      </c>
      <c r="J127" s="110">
        <f>$R127*'Subcases Monthly'!J127</f>
        <v>0</v>
      </c>
      <c r="K127" s="110">
        <f>$R127*'Subcases Monthly'!K127</f>
        <v>0</v>
      </c>
      <c r="L127" s="110">
        <f>$R127*'Subcases Monthly'!L127</f>
        <v>0</v>
      </c>
      <c r="M127" s="110">
        <f>$R127*'Subcases Monthly'!M127</f>
        <v>0</v>
      </c>
      <c r="N127" s="110">
        <f>$R127*'Subcases Monthly'!N127</f>
        <v>0</v>
      </c>
      <c r="O127" s="110">
        <f>$R127*'Subcases Monthly'!O127</f>
        <v>0</v>
      </c>
      <c r="P127" s="111">
        <f>$R127*'Subcases Monthly'!P127</f>
        <v>0</v>
      </c>
      <c r="Q127" s="75">
        <f t="shared" si="26"/>
        <v>0</v>
      </c>
      <c r="R127" s="248">
        <v>2</v>
      </c>
      <c r="S127" s="5"/>
    </row>
    <row r="128" spans="1:19" ht="20.100000000000001" customHeight="1" thickBot="1" x14ac:dyDescent="0.3">
      <c r="B128" s="230"/>
      <c r="C128" s="344" t="str">
        <f>'Subcases Monthly'!C128:D128</f>
        <v>Cases unable to be categorized</v>
      </c>
      <c r="D128" s="345"/>
      <c r="E128" s="118">
        <f>$R128*'Subcases Monthly'!E128</f>
        <v>0</v>
      </c>
      <c r="F128" s="119">
        <f>$R128*'Subcases Monthly'!F128</f>
        <v>0</v>
      </c>
      <c r="G128" s="119">
        <f>$R128*'Subcases Monthly'!G128</f>
        <v>0</v>
      </c>
      <c r="H128" s="119">
        <f>$R128*'Subcases Monthly'!H128</f>
        <v>0</v>
      </c>
      <c r="I128" s="119">
        <f>$R128*'Subcases Monthly'!I128</f>
        <v>0</v>
      </c>
      <c r="J128" s="119">
        <f>$R128*'Subcases Monthly'!J128</f>
        <v>0</v>
      </c>
      <c r="K128" s="119">
        <f>$R128*'Subcases Monthly'!K128</f>
        <v>0</v>
      </c>
      <c r="L128" s="119">
        <f>$R128*'Subcases Monthly'!L128</f>
        <v>0</v>
      </c>
      <c r="M128" s="119">
        <f>$R128*'Subcases Monthly'!M128</f>
        <v>0</v>
      </c>
      <c r="N128" s="119">
        <f>$R128*'Subcases Monthly'!N128</f>
        <v>0</v>
      </c>
      <c r="O128" s="119">
        <f>$R128*'Subcases Monthly'!O128</f>
        <v>0</v>
      </c>
      <c r="P128" s="120">
        <f>$R128*'Subcases Monthly'!P128</f>
        <v>0</v>
      </c>
      <c r="Q128" s="75">
        <f t="shared" si="26"/>
        <v>0</v>
      </c>
      <c r="R128" s="249">
        <v>0</v>
      </c>
      <c r="S128" s="5"/>
    </row>
    <row r="129" spans="1:19" s="17" customFormat="1" ht="20.100000000000001" customHeight="1" thickTop="1" thickBot="1" x14ac:dyDescent="0.3">
      <c r="B129" s="231" t="str">
        <f>IF('Subcases Monthly'!B129="","",'Subcases Monthly'!B129)</f>
        <v/>
      </c>
      <c r="C129" s="346" t="str">
        <f>'Subcases Monthly'!C129:D129</f>
        <v>Total Juvenile Dependency =</v>
      </c>
      <c r="D129" s="347"/>
      <c r="E129" s="243">
        <f>SUM(E120:E128)</f>
        <v>173</v>
      </c>
      <c r="F129" s="244">
        <f t="shared" ref="F129:P129" si="27">SUM(F120:F128)</f>
        <v>274</v>
      </c>
      <c r="G129" s="244">
        <f t="shared" si="27"/>
        <v>297</v>
      </c>
      <c r="H129" s="244">
        <f t="shared" si="27"/>
        <v>264</v>
      </c>
      <c r="I129" s="244">
        <f t="shared" si="27"/>
        <v>308</v>
      </c>
      <c r="J129" s="244">
        <f t="shared" si="27"/>
        <v>0</v>
      </c>
      <c r="K129" s="244">
        <f t="shared" si="27"/>
        <v>0</v>
      </c>
      <c r="L129" s="244">
        <f t="shared" si="27"/>
        <v>0</v>
      </c>
      <c r="M129" s="244">
        <f t="shared" si="27"/>
        <v>0</v>
      </c>
      <c r="N129" s="244">
        <f t="shared" si="27"/>
        <v>0</v>
      </c>
      <c r="O129" s="244">
        <f t="shared" si="27"/>
        <v>0</v>
      </c>
      <c r="P129" s="245">
        <f t="shared" si="27"/>
        <v>0</v>
      </c>
      <c r="Q129" s="127">
        <f t="shared" si="26"/>
        <v>1316</v>
      </c>
      <c r="R129" s="141"/>
    </row>
    <row r="130" spans="1:19" s="17" customFormat="1" ht="20.100000000000001" customHeight="1" thickBot="1" x14ac:dyDescent="0.3">
      <c r="C130" s="18"/>
      <c r="D130" s="13"/>
      <c r="E130" s="13"/>
      <c r="F130" s="13"/>
      <c r="G130" s="13"/>
      <c r="H130" s="13"/>
      <c r="I130" s="13"/>
      <c r="J130" s="13"/>
      <c r="K130" s="13"/>
      <c r="L130" s="13"/>
      <c r="M130" s="13"/>
      <c r="N130" s="13"/>
      <c r="O130" s="13"/>
      <c r="P130" s="13"/>
      <c r="Q130" s="26"/>
      <c r="R130" s="140"/>
    </row>
    <row r="131" spans="1:19" ht="20.100000000000001" customHeight="1" thickBot="1" x14ac:dyDescent="0.3">
      <c r="B131" s="22" t="s">
        <v>95</v>
      </c>
      <c r="C131" s="22" t="s">
        <v>225</v>
      </c>
      <c r="E131" s="29">
        <f>E$10</f>
        <v>44835</v>
      </c>
      <c r="F131" s="30">
        <f t="shared" ref="F131:P131" si="28">EDATE(E131,1)</f>
        <v>44866</v>
      </c>
      <c r="G131" s="30">
        <f t="shared" si="28"/>
        <v>44896</v>
      </c>
      <c r="H131" s="30">
        <f t="shared" si="28"/>
        <v>44927</v>
      </c>
      <c r="I131" s="30">
        <f t="shared" si="28"/>
        <v>44958</v>
      </c>
      <c r="J131" s="30">
        <f t="shared" si="28"/>
        <v>44986</v>
      </c>
      <c r="K131" s="30">
        <f t="shared" si="28"/>
        <v>45017</v>
      </c>
      <c r="L131" s="30">
        <f t="shared" si="28"/>
        <v>45047</v>
      </c>
      <c r="M131" s="30">
        <f t="shared" si="28"/>
        <v>45078</v>
      </c>
      <c r="N131" s="30">
        <f t="shared" si="28"/>
        <v>45108</v>
      </c>
      <c r="O131" s="30">
        <f t="shared" si="28"/>
        <v>45139</v>
      </c>
      <c r="P131" s="31">
        <f t="shared" si="28"/>
        <v>45170</v>
      </c>
      <c r="Q131" s="66" t="s">
        <v>227</v>
      </c>
      <c r="R131" s="138" t="s">
        <v>394</v>
      </c>
      <c r="S131" s="5"/>
    </row>
    <row r="132" spans="1:19" ht="20.100000000000001" customHeight="1" thickBot="1" x14ac:dyDescent="0.3">
      <c r="B132" s="234" t="str">
        <f>IF('Subcases Monthly'!B132="","",'Subcases Monthly'!B132)</f>
        <v/>
      </c>
      <c r="C132" s="352" t="str">
        <f>'Subcases Monthly'!C132:D132</f>
        <v>Uniform Traffic Citations</v>
      </c>
      <c r="D132" s="353"/>
      <c r="E132" s="220">
        <f>$R132*'Subcases Monthly'!E132</f>
        <v>4108.5</v>
      </c>
      <c r="F132" s="221">
        <f>$R132*'Subcases Monthly'!F132</f>
        <v>3616.5</v>
      </c>
      <c r="G132" s="221">
        <f>$R132*'Subcases Monthly'!G132</f>
        <v>4191</v>
      </c>
      <c r="H132" s="221">
        <f>$R132*'Subcases Monthly'!H132</f>
        <v>4623</v>
      </c>
      <c r="I132" s="221">
        <f>$R132*'Subcases Monthly'!I132</f>
        <v>4707</v>
      </c>
      <c r="J132" s="221">
        <f>$R132*'Subcases Monthly'!J132</f>
        <v>0</v>
      </c>
      <c r="K132" s="221">
        <f>$R132*'Subcases Monthly'!K132</f>
        <v>0</v>
      </c>
      <c r="L132" s="221">
        <f>$R132*'Subcases Monthly'!L132</f>
        <v>0</v>
      </c>
      <c r="M132" s="221">
        <f>$R132*'Subcases Monthly'!M132</f>
        <v>0</v>
      </c>
      <c r="N132" s="221">
        <f>$R132*'Subcases Monthly'!N132</f>
        <v>0</v>
      </c>
      <c r="O132" s="221">
        <f>$R132*'Subcases Monthly'!O132</f>
        <v>0</v>
      </c>
      <c r="P132" s="222">
        <f>$R132*'Subcases Monthly'!P132</f>
        <v>0</v>
      </c>
      <c r="Q132" s="223">
        <f t="shared" ref="Q132:Q133" si="29">SUM(E132:P132)</f>
        <v>21246</v>
      </c>
      <c r="R132" s="219">
        <v>1.5</v>
      </c>
      <c r="S132" s="5"/>
    </row>
    <row r="133" spans="1:19" ht="20.100000000000001" customHeight="1" thickTop="1" thickBot="1" x14ac:dyDescent="0.3">
      <c r="B133" s="233" t="str">
        <f>IF('Subcases Monthly'!B133="","",'Subcases Monthly'!B133)</f>
        <v/>
      </c>
      <c r="C133" s="350" t="str">
        <f>'Subcases Monthly'!C133:D133</f>
        <v>Total Civil Traffic - UTCs =</v>
      </c>
      <c r="D133" s="351"/>
      <c r="E133" s="89">
        <f t="shared" ref="E133:P133" si="30">SUM(E132:E132)</f>
        <v>4108.5</v>
      </c>
      <c r="F133" s="72">
        <f t="shared" si="30"/>
        <v>3616.5</v>
      </c>
      <c r="G133" s="72">
        <f t="shared" si="30"/>
        <v>4191</v>
      </c>
      <c r="H133" s="72">
        <f t="shared" si="30"/>
        <v>4623</v>
      </c>
      <c r="I133" s="72">
        <f t="shared" si="30"/>
        <v>4707</v>
      </c>
      <c r="J133" s="72">
        <f t="shared" si="30"/>
        <v>0</v>
      </c>
      <c r="K133" s="72">
        <f t="shared" si="30"/>
        <v>0</v>
      </c>
      <c r="L133" s="72">
        <f t="shared" si="30"/>
        <v>0</v>
      </c>
      <c r="M133" s="72">
        <f t="shared" si="30"/>
        <v>0</v>
      </c>
      <c r="N133" s="72">
        <f t="shared" si="30"/>
        <v>0</v>
      </c>
      <c r="O133" s="72">
        <f t="shared" si="30"/>
        <v>0</v>
      </c>
      <c r="P133" s="90">
        <f t="shared" si="30"/>
        <v>0</v>
      </c>
      <c r="Q133" s="127">
        <f t="shared" si="29"/>
        <v>21246</v>
      </c>
      <c r="R133" s="141"/>
      <c r="S133" s="5"/>
    </row>
    <row r="134" spans="1:19" ht="20.100000000000001" customHeight="1" x14ac:dyDescent="0.25">
      <c r="B134" s="7"/>
      <c r="C134" s="15"/>
      <c r="E134" s="16"/>
      <c r="F134" s="16"/>
      <c r="G134" s="16"/>
      <c r="H134" s="16"/>
      <c r="I134" s="16"/>
      <c r="J134" s="16"/>
      <c r="K134" s="16"/>
      <c r="L134" s="16"/>
      <c r="M134" s="16"/>
      <c r="N134" s="16"/>
      <c r="O134" s="16"/>
      <c r="P134" s="16"/>
      <c r="Q134" s="25"/>
      <c r="R134" s="137"/>
      <c r="S134" s="5"/>
    </row>
    <row r="135" spans="1:19" x14ac:dyDescent="0.25">
      <c r="A135" s="19"/>
      <c r="B135" s="134"/>
      <c r="C135" s="20"/>
      <c r="D135" s="13"/>
      <c r="E135" s="13"/>
      <c r="F135" s="13"/>
      <c r="G135" s="13"/>
      <c r="H135" s="13"/>
      <c r="I135" s="13"/>
      <c r="J135" s="13"/>
      <c r="K135" s="13"/>
      <c r="L135" s="13"/>
      <c r="M135" s="13"/>
      <c r="N135" s="13"/>
      <c r="O135" s="13"/>
      <c r="P135" s="13"/>
      <c r="Q135" s="13"/>
      <c r="R135" s="137"/>
      <c r="S135" s="5"/>
    </row>
    <row r="136" spans="1:19" ht="16.2" x14ac:dyDescent="0.25">
      <c r="A136" s="32"/>
      <c r="B136" s="262"/>
      <c r="C136" s="262"/>
      <c r="D136" s="262"/>
      <c r="E136" s="262"/>
      <c r="F136" s="262"/>
      <c r="G136" s="262"/>
      <c r="H136" s="262"/>
      <c r="I136" s="262"/>
      <c r="J136" s="262"/>
      <c r="K136" s="262"/>
      <c r="L136" s="262"/>
      <c r="M136" s="262"/>
      <c r="N136" s="262"/>
      <c r="O136" s="262"/>
      <c r="P136" s="262"/>
      <c r="Q136" s="19"/>
      <c r="R136" s="137"/>
      <c r="S136" s="5"/>
    </row>
    <row r="137" spans="1:19" ht="16.2" x14ac:dyDescent="0.25">
      <c r="A137" s="21"/>
      <c r="N137" s="103"/>
      <c r="O137" s="103"/>
      <c r="P137" s="103"/>
    </row>
  </sheetData>
  <sheetProtection algorithmName="SHA-512" hashValue="3iGzZZqAMTAVDHJefq8GCv9VIcDezV2JwYgCgJpragF+iys706SqAjlaYEe9cDY2x5nDiq+0f6OA7TaKnwDs1Q==" saltValue="iQKMOyxR0eG1+53kUah89g==" spinCount="100000" sheet="1" objects="1" scenarios="1" formatColumns="0"/>
  <mergeCells count="113">
    <mergeCell ref="C99:D99"/>
    <mergeCell ref="C100:D100"/>
    <mergeCell ref="C101:D101"/>
    <mergeCell ref="C102:D102"/>
    <mergeCell ref="C103:D103"/>
    <mergeCell ref="C117:D117"/>
    <mergeCell ref="C106:D106"/>
    <mergeCell ref="C107:D107"/>
    <mergeCell ref="C108:D108"/>
    <mergeCell ref="C109:D109"/>
    <mergeCell ref="C110:D110"/>
    <mergeCell ref="C111:D111"/>
    <mergeCell ref="C112:D112"/>
    <mergeCell ref="C113:D113"/>
    <mergeCell ref="C114:D114"/>
    <mergeCell ref="C115:D115"/>
    <mergeCell ref="C116:D116"/>
    <mergeCell ref="C90:D90"/>
    <mergeCell ref="C91:D91"/>
    <mergeCell ref="C92:D92"/>
    <mergeCell ref="C93:D93"/>
    <mergeCell ref="C94:D94"/>
    <mergeCell ref="C95:D95"/>
    <mergeCell ref="C96:D96"/>
    <mergeCell ref="C97:D97"/>
    <mergeCell ref="C98:D98"/>
    <mergeCell ref="C76:D76"/>
    <mergeCell ref="C77:D77"/>
    <mergeCell ref="C78:D78"/>
    <mergeCell ref="C79:D79"/>
    <mergeCell ref="C80:D80"/>
    <mergeCell ref="C86:D86"/>
    <mergeCell ref="C87:D87"/>
    <mergeCell ref="C88:D88"/>
    <mergeCell ref="C89:D89"/>
    <mergeCell ref="C64:D64"/>
    <mergeCell ref="C65:D65"/>
    <mergeCell ref="C66:D66"/>
    <mergeCell ref="C69:D69"/>
    <mergeCell ref="C70:D70"/>
    <mergeCell ref="C71:D71"/>
    <mergeCell ref="C72:D72"/>
    <mergeCell ref="C73:D73"/>
    <mergeCell ref="C75:D75"/>
    <mergeCell ref="C74:D74"/>
    <mergeCell ref="C49:D49"/>
    <mergeCell ref="C50:D50"/>
    <mergeCell ref="C51:D51"/>
    <mergeCell ref="C52:D52"/>
    <mergeCell ref="C53:D53"/>
    <mergeCell ref="C60:D60"/>
    <mergeCell ref="C61:D61"/>
    <mergeCell ref="C62:D62"/>
    <mergeCell ref="C63:D63"/>
    <mergeCell ref="C38:D38"/>
    <mergeCell ref="C39:D39"/>
    <mergeCell ref="C40:D40"/>
    <mergeCell ref="C41:D41"/>
    <mergeCell ref="C44:D44"/>
    <mergeCell ref="C45:D45"/>
    <mergeCell ref="C46:D46"/>
    <mergeCell ref="C47:D47"/>
    <mergeCell ref="C48:D48"/>
    <mergeCell ref="C132:D132"/>
    <mergeCell ref="C133:D133"/>
    <mergeCell ref="C120:D120"/>
    <mergeCell ref="C121:D121"/>
    <mergeCell ref="C122:D122"/>
    <mergeCell ref="C123:D123"/>
    <mergeCell ref="C124:D124"/>
    <mergeCell ref="C125:D125"/>
    <mergeCell ref="C126:D126"/>
    <mergeCell ref="C127:D127"/>
    <mergeCell ref="C128:D128"/>
    <mergeCell ref="C129:D129"/>
    <mergeCell ref="A1:F1"/>
    <mergeCell ref="A2:D2"/>
    <mergeCell ref="C81:D81"/>
    <mergeCell ref="C82:D82"/>
    <mergeCell ref="C85:D85"/>
    <mergeCell ref="C54:D54"/>
    <mergeCell ref="C55:D55"/>
    <mergeCell ref="C56:D56"/>
    <mergeCell ref="C57:D57"/>
    <mergeCell ref="C58:D58"/>
    <mergeCell ref="C59:D59"/>
    <mergeCell ref="C15:D15"/>
    <mergeCell ref="C22:D22"/>
    <mergeCell ref="C23:D23"/>
    <mergeCell ref="C24:D24"/>
    <mergeCell ref="C25:D25"/>
    <mergeCell ref="C26:D26"/>
    <mergeCell ref="C27:D27"/>
    <mergeCell ref="C28:D28"/>
    <mergeCell ref="C31:D31"/>
    <mergeCell ref="C32:D32"/>
    <mergeCell ref="C33:D33"/>
    <mergeCell ref="C34:D34"/>
    <mergeCell ref="C35:D35"/>
    <mergeCell ref="H4:I4"/>
    <mergeCell ref="Q4:R5"/>
    <mergeCell ref="D5:E5"/>
    <mergeCell ref="D6:E6"/>
    <mergeCell ref="E9:P9"/>
    <mergeCell ref="C11:D11"/>
    <mergeCell ref="C19:D19"/>
    <mergeCell ref="C18:D18"/>
    <mergeCell ref="C16:D16"/>
    <mergeCell ref="C12:D12"/>
    <mergeCell ref="C13:D13"/>
    <mergeCell ref="C14:D14"/>
    <mergeCell ref="D4:E4"/>
    <mergeCell ref="C17:D17"/>
  </mergeCells>
  <dataValidations count="1">
    <dataValidation type="decimal" allowBlank="1" showInputMessage="1" showErrorMessage="1" sqref="E120:P128 E85:P102 E106:P116 E44:P65 E132:P132 E11:P18 E22:P27 E38:P40 E69:P81">
      <formula1>-400000000</formula1>
      <formula2>400000000</formula2>
    </dataValidation>
  </dataValidations>
  <printOptions horizontalCentered="1"/>
  <pageMargins left="0" right="0" top="0" bottom="0" header="0" footer="0"/>
  <pageSetup scale="58"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3" max="16383" man="1"/>
    <brk id="11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G258"/>
  <sheetViews>
    <sheetView workbookViewId="0">
      <selection activeCell="B5" sqref="B5"/>
    </sheetView>
  </sheetViews>
  <sheetFormatPr defaultColWidth="9.109375" defaultRowHeight="13.8" x14ac:dyDescent="0.3"/>
  <cols>
    <col min="1" max="1" width="20.88671875" style="49" customWidth="1"/>
    <col min="2" max="2" width="17" style="49" customWidth="1"/>
    <col min="3" max="3" width="10.44140625" style="49" customWidth="1"/>
    <col min="4" max="4" width="13.33203125" style="49" customWidth="1"/>
    <col min="5" max="5" width="9.109375" style="49"/>
    <col min="6" max="6" width="26.33203125" style="49" customWidth="1"/>
    <col min="7" max="16384" width="9.109375" style="49"/>
  </cols>
  <sheetData>
    <row r="1" spans="1:12" x14ac:dyDescent="0.3">
      <c r="A1" s="48" t="s">
        <v>109</v>
      </c>
      <c r="B1" s="49" t="s">
        <v>273</v>
      </c>
      <c r="D1" s="48" t="s">
        <v>110</v>
      </c>
      <c r="E1" s="224" t="str">
        <f>IF('Subcases Monthly'!D4="","None",'Subcases Monthly'!D4)</f>
        <v>Brevard</v>
      </c>
      <c r="G1" s="50" t="s">
        <v>149</v>
      </c>
      <c r="H1" s="51" t="s">
        <v>142</v>
      </c>
      <c r="I1" s="51" t="s">
        <v>143</v>
      </c>
      <c r="J1" s="51" t="s">
        <v>144</v>
      </c>
      <c r="K1" s="51" t="s">
        <v>145</v>
      </c>
      <c r="L1" s="52" t="s">
        <v>146</v>
      </c>
    </row>
    <row r="2" spans="1:12" x14ac:dyDescent="0.3">
      <c r="A2" s="48" t="s">
        <v>108</v>
      </c>
      <c r="B2" s="49" t="s">
        <v>274</v>
      </c>
      <c r="G2" s="53">
        <v>1</v>
      </c>
      <c r="H2" s="54" t="s">
        <v>275</v>
      </c>
      <c r="I2" s="54" t="s">
        <v>147</v>
      </c>
      <c r="J2" s="54" t="s">
        <v>148</v>
      </c>
      <c r="K2" s="54">
        <v>20</v>
      </c>
      <c r="L2" s="55">
        <v>184</v>
      </c>
    </row>
    <row r="3" spans="1:12" x14ac:dyDescent="0.3">
      <c r="G3" s="53">
        <v>2</v>
      </c>
      <c r="H3" s="54" t="s">
        <v>276</v>
      </c>
      <c r="I3" s="54" t="s">
        <v>147</v>
      </c>
      <c r="J3" s="54" t="s">
        <v>277</v>
      </c>
      <c r="K3" s="54">
        <v>185</v>
      </c>
      <c r="L3" s="55">
        <v>245</v>
      </c>
    </row>
    <row r="4" spans="1:12" x14ac:dyDescent="0.3">
      <c r="G4" s="53">
        <v>3</v>
      </c>
      <c r="H4" s="54" t="s">
        <v>151</v>
      </c>
      <c r="I4" s="54" t="s">
        <v>147</v>
      </c>
      <c r="J4" s="54" t="s">
        <v>152</v>
      </c>
      <c r="K4" s="54">
        <v>246</v>
      </c>
      <c r="L4" s="55">
        <v>256</v>
      </c>
    </row>
    <row r="5" spans="1:12" x14ac:dyDescent="0.3">
      <c r="A5" s="56" t="s">
        <v>111</v>
      </c>
      <c r="B5" s="57">
        <v>44216</v>
      </c>
      <c r="G5" s="53">
        <v>4</v>
      </c>
      <c r="H5" s="54" t="s">
        <v>278</v>
      </c>
      <c r="I5" s="54" t="s">
        <v>147</v>
      </c>
      <c r="J5" s="54" t="s">
        <v>148</v>
      </c>
      <c r="K5" s="54">
        <v>257</v>
      </c>
      <c r="L5" s="55">
        <v>258</v>
      </c>
    </row>
    <row r="6" spans="1:12" x14ac:dyDescent="0.3">
      <c r="A6" s="56" t="s">
        <v>112</v>
      </c>
      <c r="B6" s="58"/>
      <c r="G6" s="53">
        <v>5</v>
      </c>
      <c r="L6" s="55"/>
    </row>
    <row r="7" spans="1:12" x14ac:dyDescent="0.3">
      <c r="A7" s="56" t="s">
        <v>114</v>
      </c>
      <c r="B7" s="49" t="str">
        <f>TEXT(B5,"MMM")</f>
        <v>Jan</v>
      </c>
      <c r="G7" s="53">
        <v>6</v>
      </c>
      <c r="H7" s="54"/>
      <c r="I7" s="54"/>
      <c r="J7" s="54"/>
      <c r="K7" s="54"/>
      <c r="L7" s="55"/>
    </row>
    <row r="8" spans="1:12" x14ac:dyDescent="0.3">
      <c r="A8" s="56" t="s">
        <v>116</v>
      </c>
      <c r="B8" s="49" t="str">
        <f>IF('Subcases Monthly'!D5="",1,'Subcases Monthly'!D5)</f>
        <v>Andrea Butler</v>
      </c>
      <c r="G8" s="53">
        <v>7</v>
      </c>
      <c r="H8" s="54"/>
      <c r="I8" s="54"/>
      <c r="J8" s="54"/>
      <c r="K8" s="54"/>
      <c r="L8" s="55"/>
    </row>
    <row r="9" spans="1:12" x14ac:dyDescent="0.3">
      <c r="A9" s="56" t="s">
        <v>113</v>
      </c>
      <c r="B9" s="59" t="str">
        <f>IF('Subcases Monthly'!H4="",TEXT(EDATE(B5,-1),"MMM"),'Subcases Monthly'!H4)</f>
        <v>February</v>
      </c>
      <c r="C9" s="49" t="str">
        <f>IF('Subcases Monthly'!H4="",TEXT(EDATE(B5,-1),"MMMM"),'Subcases Monthly'!H4)</f>
        <v>February</v>
      </c>
      <c r="G9" s="53">
        <v>8</v>
      </c>
      <c r="H9" s="54"/>
      <c r="I9" s="54"/>
      <c r="J9" s="54"/>
      <c r="K9" s="54"/>
      <c r="L9" s="55"/>
    </row>
    <row r="10" spans="1:12" x14ac:dyDescent="0.3">
      <c r="A10" s="56" t="s">
        <v>115</v>
      </c>
      <c r="B10" s="49" t="str">
        <f>E1&amp;" "&amp;B1&amp;" "&amp;B9&amp;" Ver"&amp;B8&amp;" "&amp;TEXT(B5,"Mmddyy")&amp;".xlsx"</f>
        <v>Brevard Outputs February VerAndrea Butler 012021.xlsx</v>
      </c>
      <c r="G10" s="53">
        <v>9</v>
      </c>
      <c r="H10" s="54"/>
      <c r="I10" s="54"/>
      <c r="J10" s="54"/>
      <c r="K10" s="54"/>
      <c r="L10" s="55"/>
    </row>
    <row r="11" spans="1:12" x14ac:dyDescent="0.3">
      <c r="A11" s="56" t="s">
        <v>117</v>
      </c>
      <c r="B11" s="49" t="str">
        <f>"R:\!CFY1920\Incoming Reports\Outputs\"&amp;C9&amp;"\"</f>
        <v>R:\!CFY1920\Incoming Reports\Outputs\February\</v>
      </c>
      <c r="G11" s="53">
        <v>10</v>
      </c>
      <c r="H11" s="54"/>
      <c r="I11" s="54"/>
      <c r="J11" s="54"/>
      <c r="K11" s="54"/>
      <c r="L11" s="55"/>
    </row>
    <row r="12" spans="1:12" ht="14.4" thickBot="1" x14ac:dyDescent="0.35">
      <c r="G12" s="60">
        <v>11</v>
      </c>
      <c r="H12" s="61"/>
      <c r="I12" s="61"/>
      <c r="J12" s="61"/>
      <c r="K12" s="61"/>
      <c r="L12" s="62"/>
    </row>
    <row r="13" spans="1:12" x14ac:dyDescent="0.3">
      <c r="A13" s="56" t="s">
        <v>141</v>
      </c>
      <c r="B13" s="49">
        <v>4</v>
      </c>
      <c r="G13" s="54"/>
      <c r="H13" s="54"/>
      <c r="I13" s="54"/>
      <c r="J13" s="54"/>
      <c r="K13" s="54"/>
      <c r="L13" s="54"/>
    </row>
    <row r="14" spans="1:12" x14ac:dyDescent="0.3">
      <c r="G14" s="54"/>
      <c r="H14" s="54"/>
      <c r="I14" s="54"/>
      <c r="J14" s="54"/>
      <c r="K14" s="54"/>
      <c r="L14" s="54"/>
    </row>
    <row r="20" spans="1:20" ht="27.6" x14ac:dyDescent="0.3">
      <c r="A20" s="48" t="s">
        <v>96</v>
      </c>
      <c r="B20" s="48" t="s">
        <v>118</v>
      </c>
      <c r="C20" s="48" t="s">
        <v>279</v>
      </c>
      <c r="D20" s="48" t="s">
        <v>280</v>
      </c>
      <c r="E20" s="48" t="s">
        <v>281</v>
      </c>
      <c r="F20" s="48" t="s">
        <v>282</v>
      </c>
      <c r="G20" s="48" t="s">
        <v>119</v>
      </c>
      <c r="H20" s="48" t="s">
        <v>120</v>
      </c>
      <c r="I20" s="48" t="s">
        <v>121</v>
      </c>
      <c r="J20" s="48" t="s">
        <v>122</v>
      </c>
      <c r="K20" s="48" t="s">
        <v>123</v>
      </c>
      <c r="L20" s="48" t="s">
        <v>124</v>
      </c>
      <c r="M20" s="48" t="s">
        <v>125</v>
      </c>
      <c r="N20" s="48" t="s">
        <v>126</v>
      </c>
      <c r="O20" s="48" t="s">
        <v>127</v>
      </c>
      <c r="P20" s="48" t="s">
        <v>128</v>
      </c>
      <c r="Q20" s="48" t="s">
        <v>129</v>
      </c>
      <c r="R20" s="48" t="s">
        <v>130</v>
      </c>
      <c r="S20" s="48" t="s">
        <v>283</v>
      </c>
      <c r="T20" s="48" t="s">
        <v>131</v>
      </c>
    </row>
    <row r="21" spans="1:20" x14ac:dyDescent="0.3">
      <c r="A21" s="224">
        <f>IFERROR(INDEX(LookupData!A3:A69,MATCH(E1,LookupData!E3:E69,0)),0)</f>
        <v>5</v>
      </c>
      <c r="B21" s="224">
        <v>22</v>
      </c>
      <c r="C21" s="224" t="s">
        <v>273</v>
      </c>
      <c r="D21" s="224" t="s">
        <v>284</v>
      </c>
      <c r="E21" s="224" t="str">
        <f>'Subcases Monthly'!$C$10</f>
        <v>Circuit Criminal</v>
      </c>
      <c r="F21" s="225" t="str">
        <f>'Subcases Monthly'!C11</f>
        <v>Capital Murders</v>
      </c>
      <c r="G21" s="225">
        <f>'Subcases Monthly'!E11</f>
        <v>0</v>
      </c>
      <c r="H21" s="225">
        <f>'Subcases Monthly'!F11</f>
        <v>0</v>
      </c>
      <c r="I21" s="225">
        <f>'Subcases Monthly'!G11</f>
        <v>0</v>
      </c>
      <c r="J21" s="225">
        <f>'Subcases Monthly'!H11</f>
        <v>0</v>
      </c>
      <c r="K21" s="225">
        <f>'Subcases Monthly'!I11</f>
        <v>0</v>
      </c>
      <c r="L21" s="225">
        <f>'Subcases Monthly'!J11</f>
        <v>0</v>
      </c>
      <c r="M21" s="225">
        <f>'Subcases Monthly'!K11</f>
        <v>0</v>
      </c>
      <c r="N21" s="225">
        <f>'Subcases Monthly'!L11</f>
        <v>0</v>
      </c>
      <c r="O21" s="225">
        <f>'Subcases Monthly'!M11</f>
        <v>0</v>
      </c>
      <c r="P21" s="225">
        <f>'Subcases Monthly'!N11</f>
        <v>0</v>
      </c>
      <c r="Q21" s="225">
        <f>'Subcases Monthly'!O11</f>
        <v>0</v>
      </c>
      <c r="R21" s="225">
        <f>'Subcases Monthly'!P11</f>
        <v>0</v>
      </c>
      <c r="S21" s="225">
        <v>1</v>
      </c>
      <c r="T21" s="225">
        <v>2</v>
      </c>
    </row>
    <row r="22" spans="1:20" x14ac:dyDescent="0.3">
      <c r="A22" s="224">
        <f>A$21</f>
        <v>5</v>
      </c>
      <c r="B22" s="224">
        <f>B$21</f>
        <v>22</v>
      </c>
      <c r="C22" s="224" t="s">
        <v>273</v>
      </c>
      <c r="D22" s="224" t="s">
        <v>284</v>
      </c>
      <c r="E22" s="224" t="str">
        <f>'Subcases Monthly'!$C$10</f>
        <v>Circuit Criminal</v>
      </c>
      <c r="F22" s="225" t="str">
        <f>'Subcases Monthly'!C12</f>
        <v>Non-Capital Murders</v>
      </c>
      <c r="G22" s="225">
        <f>'Subcases Monthly'!E12</f>
        <v>0</v>
      </c>
      <c r="H22" s="225">
        <f>'Subcases Monthly'!F12</f>
        <v>0</v>
      </c>
      <c r="I22" s="225">
        <f>'Subcases Monthly'!G12</f>
        <v>0</v>
      </c>
      <c r="J22" s="225">
        <f>'Subcases Monthly'!H12</f>
        <v>0</v>
      </c>
      <c r="K22" s="225">
        <f>'Subcases Monthly'!I12</f>
        <v>0</v>
      </c>
      <c r="L22" s="225">
        <f>'Subcases Monthly'!J12</f>
        <v>0</v>
      </c>
      <c r="M22" s="225">
        <f>'Subcases Monthly'!K12</f>
        <v>0</v>
      </c>
      <c r="N22" s="225">
        <f>'Subcases Monthly'!L12</f>
        <v>0</v>
      </c>
      <c r="O22" s="225">
        <f>'Subcases Monthly'!M12</f>
        <v>0</v>
      </c>
      <c r="P22" s="225">
        <f>'Subcases Monthly'!N12</f>
        <v>0</v>
      </c>
      <c r="Q22" s="225">
        <f>'Subcases Monthly'!O12</f>
        <v>0</v>
      </c>
      <c r="R22" s="225">
        <f>'Subcases Monthly'!P12</f>
        <v>0</v>
      </c>
      <c r="S22" s="225">
        <v>1</v>
      </c>
      <c r="T22" s="225">
        <v>2</v>
      </c>
    </row>
    <row r="23" spans="1:20" x14ac:dyDescent="0.3">
      <c r="A23" s="224">
        <f t="shared" ref="A23:B54" si="0">A$21</f>
        <v>5</v>
      </c>
      <c r="B23" s="224">
        <f t="shared" si="0"/>
        <v>22</v>
      </c>
      <c r="C23" s="224" t="s">
        <v>273</v>
      </c>
      <c r="D23" s="224" t="s">
        <v>284</v>
      </c>
      <c r="E23" s="224" t="str">
        <f>'Subcases Monthly'!$C$10</f>
        <v>Circuit Criminal</v>
      </c>
      <c r="F23" s="225" t="str">
        <f>'Subcases Monthly'!C13</f>
        <v>Sexual Offenses</v>
      </c>
      <c r="G23" s="225">
        <f>'Subcases Monthly'!E13</f>
        <v>0</v>
      </c>
      <c r="H23" s="225">
        <f>'Subcases Monthly'!F13</f>
        <v>0</v>
      </c>
      <c r="I23" s="225">
        <f>'Subcases Monthly'!G13</f>
        <v>0</v>
      </c>
      <c r="J23" s="225">
        <f>'Subcases Monthly'!H13</f>
        <v>0</v>
      </c>
      <c r="K23" s="225">
        <f>'Subcases Monthly'!I13</f>
        <v>0</v>
      </c>
      <c r="L23" s="225">
        <f>'Subcases Monthly'!J13</f>
        <v>0</v>
      </c>
      <c r="M23" s="225">
        <f>'Subcases Monthly'!K13</f>
        <v>0</v>
      </c>
      <c r="N23" s="225">
        <f>'Subcases Monthly'!L13</f>
        <v>0</v>
      </c>
      <c r="O23" s="225">
        <f>'Subcases Monthly'!M13</f>
        <v>0</v>
      </c>
      <c r="P23" s="225">
        <f>'Subcases Monthly'!N13</f>
        <v>0</v>
      </c>
      <c r="Q23" s="225">
        <f>'Subcases Monthly'!O13</f>
        <v>0</v>
      </c>
      <c r="R23" s="225">
        <f>'Subcases Monthly'!P13</f>
        <v>0</v>
      </c>
      <c r="S23" s="225">
        <v>1</v>
      </c>
      <c r="T23" s="225">
        <v>2</v>
      </c>
    </row>
    <row r="24" spans="1:20" x14ac:dyDescent="0.3">
      <c r="A24" s="224">
        <f t="shared" si="0"/>
        <v>5</v>
      </c>
      <c r="B24" s="224">
        <f t="shared" si="0"/>
        <v>22</v>
      </c>
      <c r="C24" s="224" t="s">
        <v>273</v>
      </c>
      <c r="D24" s="224" t="s">
        <v>284</v>
      </c>
      <c r="E24" s="224" t="str">
        <f>'Subcases Monthly'!$C$10</f>
        <v>Circuit Criminal</v>
      </c>
      <c r="F24" s="225" t="str">
        <f>'Subcases Monthly'!C14</f>
        <v>Felony Cases (SRS)</v>
      </c>
      <c r="G24" s="225">
        <f>'Subcases Monthly'!E14</f>
        <v>600</v>
      </c>
      <c r="H24" s="225">
        <f>'Subcases Monthly'!F14</f>
        <v>494</v>
      </c>
      <c r="I24" s="225">
        <f>'Subcases Monthly'!G14</f>
        <v>566</v>
      </c>
      <c r="J24" s="225">
        <f>'Subcases Monthly'!H14</f>
        <v>628</v>
      </c>
      <c r="K24" s="225">
        <f>'Subcases Monthly'!I14</f>
        <v>580</v>
      </c>
      <c r="L24" s="225">
        <f>'Subcases Monthly'!J14</f>
        <v>0</v>
      </c>
      <c r="M24" s="225">
        <f>'Subcases Monthly'!K14</f>
        <v>0</v>
      </c>
      <c r="N24" s="225">
        <f>'Subcases Monthly'!L14</f>
        <v>0</v>
      </c>
      <c r="O24" s="225">
        <f>'Subcases Monthly'!M14</f>
        <v>0</v>
      </c>
      <c r="P24" s="225">
        <f>'Subcases Monthly'!N14</f>
        <v>0</v>
      </c>
      <c r="Q24" s="225">
        <f>'Subcases Monthly'!O14</f>
        <v>0</v>
      </c>
      <c r="R24" s="225">
        <f>'Subcases Monthly'!P14</f>
        <v>0</v>
      </c>
      <c r="S24" s="225">
        <v>1</v>
      </c>
      <c r="T24" s="225">
        <v>2</v>
      </c>
    </row>
    <row r="25" spans="1:20" x14ac:dyDescent="0.3">
      <c r="A25" s="224">
        <f t="shared" si="0"/>
        <v>5</v>
      </c>
      <c r="B25" s="224">
        <f t="shared" si="0"/>
        <v>22</v>
      </c>
      <c r="C25" s="224" t="s">
        <v>273</v>
      </c>
      <c r="D25" s="224" t="s">
        <v>284</v>
      </c>
      <c r="E25" s="224" t="str">
        <f>'Subcases Monthly'!$C$10</f>
        <v>Circuit Criminal</v>
      </c>
      <c r="F25" s="225" t="str">
        <f>'Subcases Monthly'!C15</f>
        <v>Appeals (AP cases) filed in Circuit Court (SRS)</v>
      </c>
      <c r="G25" s="225">
        <f>'Subcases Monthly'!E15</f>
        <v>0</v>
      </c>
      <c r="H25" s="225">
        <f>'Subcases Monthly'!F15</f>
        <v>1</v>
      </c>
      <c r="I25" s="225">
        <f>'Subcases Monthly'!G15</f>
        <v>0</v>
      </c>
      <c r="J25" s="225">
        <f>'Subcases Monthly'!H15</f>
        <v>0</v>
      </c>
      <c r="K25" s="225">
        <f>'Subcases Monthly'!I15</f>
        <v>0</v>
      </c>
      <c r="L25" s="225">
        <f>'Subcases Monthly'!J15</f>
        <v>0</v>
      </c>
      <c r="M25" s="225">
        <f>'Subcases Monthly'!K15</f>
        <v>0</v>
      </c>
      <c r="N25" s="225">
        <f>'Subcases Monthly'!L15</f>
        <v>0</v>
      </c>
      <c r="O25" s="225">
        <f>'Subcases Monthly'!M15</f>
        <v>0</v>
      </c>
      <c r="P25" s="225">
        <f>'Subcases Monthly'!N15</f>
        <v>0</v>
      </c>
      <c r="Q25" s="225">
        <f>'Subcases Monthly'!O15</f>
        <v>0</v>
      </c>
      <c r="R25" s="225">
        <f>'Subcases Monthly'!P15</f>
        <v>0</v>
      </c>
      <c r="S25" s="225">
        <v>1</v>
      </c>
      <c r="T25" s="225">
        <v>2</v>
      </c>
    </row>
    <row r="26" spans="1:20" x14ac:dyDescent="0.3">
      <c r="A26" s="224">
        <f t="shared" si="0"/>
        <v>5</v>
      </c>
      <c r="B26" s="224">
        <f t="shared" si="0"/>
        <v>22</v>
      </c>
      <c r="C26" s="224" t="s">
        <v>273</v>
      </c>
      <c r="D26" s="224" t="s">
        <v>284</v>
      </c>
      <c r="E26" s="224" t="str">
        <f>'Subcases Monthly'!$C$10</f>
        <v>Circuit Criminal</v>
      </c>
      <c r="F26" s="225" t="str">
        <f>'Subcases Monthly'!C16</f>
        <v>Out of State Fugitive Warrants (Non-SRS)</v>
      </c>
      <c r="G26" s="225">
        <f>'Subcases Monthly'!E16</f>
        <v>25</v>
      </c>
      <c r="H26" s="225">
        <f>'Subcases Monthly'!F16</f>
        <v>34</v>
      </c>
      <c r="I26" s="225">
        <f>'Subcases Monthly'!G16</f>
        <v>21</v>
      </c>
      <c r="J26" s="225">
        <f>'Subcases Monthly'!H16</f>
        <v>22</v>
      </c>
      <c r="K26" s="225">
        <f>'Subcases Monthly'!I16</f>
        <v>24</v>
      </c>
      <c r="L26" s="225">
        <f>'Subcases Monthly'!J16</f>
        <v>0</v>
      </c>
      <c r="M26" s="225">
        <f>'Subcases Monthly'!K16</f>
        <v>0</v>
      </c>
      <c r="N26" s="225">
        <f>'Subcases Monthly'!L16</f>
        <v>0</v>
      </c>
      <c r="O26" s="225">
        <f>'Subcases Monthly'!M16</f>
        <v>0</v>
      </c>
      <c r="P26" s="225">
        <f>'Subcases Monthly'!N16</f>
        <v>0</v>
      </c>
      <c r="Q26" s="225">
        <f>'Subcases Monthly'!O16</f>
        <v>0</v>
      </c>
      <c r="R26" s="225">
        <f>'Subcases Monthly'!P16</f>
        <v>0</v>
      </c>
      <c r="S26" s="225">
        <v>1</v>
      </c>
      <c r="T26" s="225">
        <v>2</v>
      </c>
    </row>
    <row r="27" spans="1:20" x14ac:dyDescent="0.3">
      <c r="A27" s="224">
        <f t="shared" si="0"/>
        <v>5</v>
      </c>
      <c r="B27" s="224">
        <f t="shared" si="0"/>
        <v>22</v>
      </c>
      <c r="C27" s="224" t="s">
        <v>273</v>
      </c>
      <c r="D27" s="224" t="s">
        <v>284</v>
      </c>
      <c r="E27" s="224" t="str">
        <f>'Subcases Monthly'!$C$10</f>
        <v>Circuit Criminal</v>
      </c>
      <c r="F27" s="225" t="str">
        <f>'Subcases Monthly'!C17</f>
        <v>Search Warrants (Non-SRS)</v>
      </c>
      <c r="G27" s="225">
        <f>'Subcases Monthly'!E17</f>
        <v>0</v>
      </c>
      <c r="H27" s="225">
        <f>'Subcases Monthly'!F17</f>
        <v>0</v>
      </c>
      <c r="I27" s="225">
        <f>'Subcases Monthly'!G17</f>
        <v>0</v>
      </c>
      <c r="J27" s="225">
        <f>'Subcases Monthly'!H17</f>
        <v>0</v>
      </c>
      <c r="K27" s="225">
        <f>'Subcases Monthly'!I17</f>
        <v>0</v>
      </c>
      <c r="L27" s="225">
        <f>'Subcases Monthly'!J17</f>
        <v>0</v>
      </c>
      <c r="M27" s="225">
        <f>'Subcases Monthly'!K17</f>
        <v>0</v>
      </c>
      <c r="N27" s="225">
        <f>'Subcases Monthly'!L17</f>
        <v>0</v>
      </c>
      <c r="O27" s="225">
        <f>'Subcases Monthly'!M17</f>
        <v>0</v>
      </c>
      <c r="P27" s="225">
        <f>'Subcases Monthly'!N17</f>
        <v>0</v>
      </c>
      <c r="Q27" s="225">
        <f>'Subcases Monthly'!O17</f>
        <v>0</v>
      </c>
      <c r="R27" s="225">
        <f>'Subcases Monthly'!P17</f>
        <v>0</v>
      </c>
      <c r="S27" s="225">
        <v>1</v>
      </c>
      <c r="T27" s="225">
        <v>2</v>
      </c>
    </row>
    <row r="28" spans="1:20" x14ac:dyDescent="0.3">
      <c r="A28" s="224">
        <f t="shared" si="0"/>
        <v>5</v>
      </c>
      <c r="B28" s="224">
        <f t="shared" si="0"/>
        <v>22</v>
      </c>
      <c r="C28" s="224" t="s">
        <v>273</v>
      </c>
      <c r="D28" s="224" t="s">
        <v>284</v>
      </c>
      <c r="E28" s="224" t="str">
        <f>'Subcases Monthly'!$C$10</f>
        <v>Circuit Criminal</v>
      </c>
      <c r="F28" s="225" t="str">
        <f>'Subcases Monthly'!C18</f>
        <v>Cases unable to be categorized</v>
      </c>
      <c r="G28" s="225">
        <f>'Subcases Monthly'!E18</f>
        <v>0</v>
      </c>
      <c r="H28" s="225">
        <f>'Subcases Monthly'!F18</f>
        <v>0</v>
      </c>
      <c r="I28" s="225">
        <f>'Subcases Monthly'!G18</f>
        <v>0</v>
      </c>
      <c r="J28" s="225">
        <f>'Subcases Monthly'!H18</f>
        <v>0</v>
      </c>
      <c r="K28" s="225">
        <f>'Subcases Monthly'!I18</f>
        <v>0</v>
      </c>
      <c r="L28" s="225">
        <f>'Subcases Monthly'!J18</f>
        <v>0</v>
      </c>
      <c r="M28" s="225">
        <f>'Subcases Monthly'!K18</f>
        <v>0</v>
      </c>
      <c r="N28" s="225">
        <f>'Subcases Monthly'!L18</f>
        <v>0</v>
      </c>
      <c r="O28" s="225">
        <f>'Subcases Monthly'!M18</f>
        <v>0</v>
      </c>
      <c r="P28" s="225">
        <f>'Subcases Monthly'!N18</f>
        <v>0</v>
      </c>
      <c r="Q28" s="225">
        <f>'Subcases Monthly'!O18</f>
        <v>0</v>
      </c>
      <c r="R28" s="225">
        <f>'Subcases Monthly'!P18</f>
        <v>0</v>
      </c>
      <c r="S28" s="225">
        <v>1</v>
      </c>
      <c r="T28" s="225">
        <v>2</v>
      </c>
    </row>
    <row r="29" spans="1:20" x14ac:dyDescent="0.3">
      <c r="A29" s="224">
        <f t="shared" si="0"/>
        <v>5</v>
      </c>
      <c r="B29" s="224">
        <f t="shared" si="0"/>
        <v>22</v>
      </c>
      <c r="C29" s="224" t="s">
        <v>273</v>
      </c>
      <c r="D29" s="224" t="s">
        <v>284</v>
      </c>
      <c r="E29" s="224" t="str">
        <f>'Subcases Monthly'!$C$21</f>
        <v>County Criminal</v>
      </c>
      <c r="F29" s="225" t="str">
        <f>'Subcases Monthly'!C22</f>
        <v>Misdemeanors/Worthless Checks (SRS)</v>
      </c>
      <c r="G29" s="225">
        <f>'Subcases Monthly'!E22</f>
        <v>451</v>
      </c>
      <c r="H29" s="225">
        <f>'Subcases Monthly'!F22</f>
        <v>390</v>
      </c>
      <c r="I29" s="225">
        <f>'Subcases Monthly'!G22</f>
        <v>439</v>
      </c>
      <c r="J29" s="225">
        <f>'Subcases Monthly'!H22</f>
        <v>491</v>
      </c>
      <c r="K29" s="225">
        <f>'Subcases Monthly'!I22</f>
        <v>426</v>
      </c>
      <c r="L29" s="225">
        <f>'Subcases Monthly'!J22</f>
        <v>0</v>
      </c>
      <c r="M29" s="225">
        <f>'Subcases Monthly'!K22</f>
        <v>0</v>
      </c>
      <c r="N29" s="225">
        <f>'Subcases Monthly'!L22</f>
        <v>0</v>
      </c>
      <c r="O29" s="225">
        <f>'Subcases Monthly'!M22</f>
        <v>0</v>
      </c>
      <c r="P29" s="225">
        <f>'Subcases Monthly'!N22</f>
        <v>0</v>
      </c>
      <c r="Q29" s="225">
        <f>'Subcases Monthly'!O22</f>
        <v>0</v>
      </c>
      <c r="R29" s="225">
        <f>'Subcases Monthly'!P22</f>
        <v>0</v>
      </c>
      <c r="S29" s="225">
        <v>1</v>
      </c>
      <c r="T29" s="225">
        <v>2</v>
      </c>
    </row>
    <row r="30" spans="1:20" x14ac:dyDescent="0.3">
      <c r="A30" s="224">
        <f t="shared" si="0"/>
        <v>5</v>
      </c>
      <c r="B30" s="224">
        <f t="shared" si="0"/>
        <v>22</v>
      </c>
      <c r="C30" s="224" t="s">
        <v>273</v>
      </c>
      <c r="D30" s="224" t="s">
        <v>284</v>
      </c>
      <c r="E30" s="224" t="str">
        <f>'Subcases Monthly'!$C$21</f>
        <v>County Criminal</v>
      </c>
      <c r="F30" s="225" t="str">
        <f>'Subcases Monthly'!C23</f>
        <v>County/Municipal Ordinances (SRS)</v>
      </c>
      <c r="G30" s="225">
        <f>'Subcases Monthly'!E23</f>
        <v>13</v>
      </c>
      <c r="H30" s="225">
        <f>'Subcases Monthly'!F23</f>
        <v>8</v>
      </c>
      <c r="I30" s="225">
        <f>'Subcases Monthly'!G23</f>
        <v>26</v>
      </c>
      <c r="J30" s="225">
        <f>'Subcases Monthly'!H23</f>
        <v>7</v>
      </c>
      <c r="K30" s="225">
        <f>'Subcases Monthly'!I23</f>
        <v>7</v>
      </c>
      <c r="L30" s="225">
        <f>'Subcases Monthly'!J23</f>
        <v>0</v>
      </c>
      <c r="M30" s="225">
        <f>'Subcases Monthly'!K23</f>
        <v>0</v>
      </c>
      <c r="N30" s="225">
        <f>'Subcases Monthly'!L23</f>
        <v>0</v>
      </c>
      <c r="O30" s="225">
        <f>'Subcases Monthly'!M23</f>
        <v>0</v>
      </c>
      <c r="P30" s="225">
        <f>'Subcases Monthly'!N23</f>
        <v>0</v>
      </c>
      <c r="Q30" s="225">
        <f>'Subcases Monthly'!O23</f>
        <v>0</v>
      </c>
      <c r="R30" s="225">
        <f>'Subcases Monthly'!P23</f>
        <v>0</v>
      </c>
      <c r="S30" s="225">
        <v>1</v>
      </c>
      <c r="T30" s="225">
        <v>2</v>
      </c>
    </row>
    <row r="31" spans="1:20" x14ac:dyDescent="0.3">
      <c r="A31" s="224">
        <f t="shared" si="0"/>
        <v>5</v>
      </c>
      <c r="B31" s="224">
        <f t="shared" si="0"/>
        <v>22</v>
      </c>
      <c r="C31" s="224" t="s">
        <v>273</v>
      </c>
      <c r="D31" s="224" t="s">
        <v>284</v>
      </c>
      <c r="E31" s="224" t="str">
        <f>'Subcases Monthly'!$C$21</f>
        <v>County Criminal</v>
      </c>
      <c r="F31" s="225" t="str">
        <f>'Subcases Monthly'!C24</f>
        <v>Non-Criminal Infractions (SRS)</v>
      </c>
      <c r="G31" s="225">
        <f>'Subcases Monthly'!E24</f>
        <v>130</v>
      </c>
      <c r="H31" s="225">
        <f>'Subcases Monthly'!F24</f>
        <v>106</v>
      </c>
      <c r="I31" s="225">
        <f>'Subcases Monthly'!G24</f>
        <v>127</v>
      </c>
      <c r="J31" s="225">
        <f>'Subcases Monthly'!H24</f>
        <v>166</v>
      </c>
      <c r="K31" s="225">
        <f>'Subcases Monthly'!I24</f>
        <v>90</v>
      </c>
      <c r="L31" s="225">
        <f>'Subcases Monthly'!J24</f>
        <v>0</v>
      </c>
      <c r="M31" s="225">
        <f>'Subcases Monthly'!K24</f>
        <v>0</v>
      </c>
      <c r="N31" s="225">
        <f>'Subcases Monthly'!L24</f>
        <v>0</v>
      </c>
      <c r="O31" s="225">
        <f>'Subcases Monthly'!M24</f>
        <v>0</v>
      </c>
      <c r="P31" s="225">
        <f>'Subcases Monthly'!N24</f>
        <v>0</v>
      </c>
      <c r="Q31" s="225">
        <f>'Subcases Monthly'!O24</f>
        <v>0</v>
      </c>
      <c r="R31" s="225">
        <f>'Subcases Monthly'!P24</f>
        <v>0</v>
      </c>
      <c r="S31" s="225">
        <v>1</v>
      </c>
      <c r="T31" s="225">
        <v>2</v>
      </c>
    </row>
    <row r="32" spans="1:20" x14ac:dyDescent="0.3">
      <c r="A32" s="224">
        <f t="shared" si="0"/>
        <v>5</v>
      </c>
      <c r="B32" s="224">
        <f t="shared" si="0"/>
        <v>22</v>
      </c>
      <c r="C32" s="224" t="s">
        <v>273</v>
      </c>
      <c r="D32" s="224" t="s">
        <v>284</v>
      </c>
      <c r="E32" s="224" t="str">
        <f>'Subcases Monthly'!$C$21</f>
        <v>County Criminal</v>
      </c>
      <c r="F32" s="225" t="str">
        <f>'Subcases Monthly'!C25</f>
        <v>Out of State Fugitive Warrants (Non-SRS)</v>
      </c>
      <c r="G32" s="225">
        <f>'Subcases Monthly'!E25</f>
        <v>0</v>
      </c>
      <c r="H32" s="225">
        <f>'Subcases Monthly'!F25</f>
        <v>0</v>
      </c>
      <c r="I32" s="225">
        <f>'Subcases Monthly'!G25</f>
        <v>0</v>
      </c>
      <c r="J32" s="225">
        <f>'Subcases Monthly'!H25</f>
        <v>0</v>
      </c>
      <c r="K32" s="225">
        <f>'Subcases Monthly'!I25</f>
        <v>0</v>
      </c>
      <c r="L32" s="225">
        <f>'Subcases Monthly'!J25</f>
        <v>0</v>
      </c>
      <c r="M32" s="225">
        <f>'Subcases Monthly'!K25</f>
        <v>0</v>
      </c>
      <c r="N32" s="225">
        <f>'Subcases Monthly'!L25</f>
        <v>0</v>
      </c>
      <c r="O32" s="225">
        <f>'Subcases Monthly'!M25</f>
        <v>0</v>
      </c>
      <c r="P32" s="225">
        <f>'Subcases Monthly'!N25</f>
        <v>0</v>
      </c>
      <c r="Q32" s="225">
        <f>'Subcases Monthly'!O25</f>
        <v>0</v>
      </c>
      <c r="R32" s="225">
        <f>'Subcases Monthly'!P25</f>
        <v>0</v>
      </c>
      <c r="S32" s="225">
        <v>1</v>
      </c>
      <c r="T32" s="225">
        <v>2</v>
      </c>
    </row>
    <row r="33" spans="1:20" x14ac:dyDescent="0.3">
      <c r="A33" s="224">
        <f t="shared" si="0"/>
        <v>5</v>
      </c>
      <c r="B33" s="224">
        <f t="shared" si="0"/>
        <v>22</v>
      </c>
      <c r="C33" s="224" t="s">
        <v>273</v>
      </c>
      <c r="D33" s="224" t="s">
        <v>284</v>
      </c>
      <c r="E33" s="224" t="str">
        <f>'Subcases Monthly'!$C$21</f>
        <v>County Criminal</v>
      </c>
      <c r="F33" s="225" t="str">
        <f>'Subcases Monthly'!C26</f>
        <v>Search Warrants (Non-SRS)</v>
      </c>
      <c r="G33" s="225">
        <f>'Subcases Monthly'!E26</f>
        <v>0</v>
      </c>
      <c r="H33" s="225">
        <f>'Subcases Monthly'!F26</f>
        <v>0</v>
      </c>
      <c r="I33" s="225">
        <f>'Subcases Monthly'!G26</f>
        <v>0</v>
      </c>
      <c r="J33" s="225">
        <f>'Subcases Monthly'!H26</f>
        <v>0</v>
      </c>
      <c r="K33" s="225">
        <f>'Subcases Monthly'!I26</f>
        <v>0</v>
      </c>
      <c r="L33" s="225">
        <f>'Subcases Monthly'!J26</f>
        <v>0</v>
      </c>
      <c r="M33" s="225">
        <f>'Subcases Monthly'!K26</f>
        <v>0</v>
      </c>
      <c r="N33" s="225">
        <f>'Subcases Monthly'!L26</f>
        <v>0</v>
      </c>
      <c r="O33" s="225">
        <f>'Subcases Monthly'!M26</f>
        <v>0</v>
      </c>
      <c r="P33" s="225">
        <f>'Subcases Monthly'!N26</f>
        <v>0</v>
      </c>
      <c r="Q33" s="225">
        <f>'Subcases Monthly'!O26</f>
        <v>0</v>
      </c>
      <c r="R33" s="225">
        <f>'Subcases Monthly'!P26</f>
        <v>0</v>
      </c>
      <c r="S33" s="225">
        <v>1</v>
      </c>
      <c r="T33" s="225">
        <v>2</v>
      </c>
    </row>
    <row r="34" spans="1:20" x14ac:dyDescent="0.3">
      <c r="A34" s="224">
        <f t="shared" si="0"/>
        <v>5</v>
      </c>
      <c r="B34" s="224">
        <f t="shared" si="0"/>
        <v>22</v>
      </c>
      <c r="C34" s="224" t="s">
        <v>273</v>
      </c>
      <c r="D34" s="224" t="s">
        <v>284</v>
      </c>
      <c r="E34" s="224" t="str">
        <f>'Subcases Monthly'!$C$21</f>
        <v>County Criminal</v>
      </c>
      <c r="F34" s="225" t="str">
        <f>'Subcases Monthly'!C27</f>
        <v>Cases unable to be categorized</v>
      </c>
      <c r="G34" s="225">
        <f>'Subcases Monthly'!E27</f>
        <v>0</v>
      </c>
      <c r="H34" s="225">
        <f>'Subcases Monthly'!F27</f>
        <v>0</v>
      </c>
      <c r="I34" s="225">
        <f>'Subcases Monthly'!G27</f>
        <v>0</v>
      </c>
      <c r="J34" s="225">
        <f>'Subcases Monthly'!H27</f>
        <v>0</v>
      </c>
      <c r="K34" s="225">
        <f>'Subcases Monthly'!I27</f>
        <v>0</v>
      </c>
      <c r="L34" s="225">
        <f>'Subcases Monthly'!J27</f>
        <v>0</v>
      </c>
      <c r="M34" s="225">
        <f>'Subcases Monthly'!K27</f>
        <v>0</v>
      </c>
      <c r="N34" s="225">
        <f>'Subcases Monthly'!L27</f>
        <v>0</v>
      </c>
      <c r="O34" s="225">
        <f>'Subcases Monthly'!M27</f>
        <v>0</v>
      </c>
      <c r="P34" s="225">
        <f>'Subcases Monthly'!N27</f>
        <v>0</v>
      </c>
      <c r="Q34" s="225">
        <f>'Subcases Monthly'!O27</f>
        <v>0</v>
      </c>
      <c r="R34" s="225">
        <f>'Subcases Monthly'!P27</f>
        <v>0</v>
      </c>
      <c r="S34" s="225">
        <v>1</v>
      </c>
      <c r="T34" s="225">
        <v>2</v>
      </c>
    </row>
    <row r="35" spans="1:20" x14ac:dyDescent="0.3">
      <c r="A35" s="224">
        <f t="shared" si="0"/>
        <v>5</v>
      </c>
      <c r="B35" s="224">
        <f t="shared" si="0"/>
        <v>22</v>
      </c>
      <c r="C35" s="224" t="s">
        <v>273</v>
      </c>
      <c r="D35" s="224" t="s">
        <v>284</v>
      </c>
      <c r="E35" s="224" t="str">
        <f>'Subcases Monthly'!$C$30</f>
        <v>Juvenile Delinquency</v>
      </c>
      <c r="F35" s="225" t="str">
        <f>'Subcases Monthly'!C31</f>
        <v>Delinquency Complaints, Incl Xfers for Disposition (SRS)</v>
      </c>
      <c r="G35" s="225">
        <f>'Subcases Monthly'!E31</f>
        <v>96</v>
      </c>
      <c r="H35" s="225">
        <f>'Subcases Monthly'!F31</f>
        <v>94</v>
      </c>
      <c r="I35" s="225">
        <f>'Subcases Monthly'!G31</f>
        <v>96</v>
      </c>
      <c r="J35" s="225">
        <f>'Subcases Monthly'!H31</f>
        <v>93</v>
      </c>
      <c r="K35" s="225">
        <f>'Subcases Monthly'!I31</f>
        <v>98</v>
      </c>
      <c r="L35" s="225">
        <f>'Subcases Monthly'!J31</f>
        <v>0</v>
      </c>
      <c r="M35" s="225">
        <f>'Subcases Monthly'!K31</f>
        <v>0</v>
      </c>
      <c r="N35" s="225">
        <f>'Subcases Monthly'!L31</f>
        <v>0</v>
      </c>
      <c r="O35" s="225">
        <f>'Subcases Monthly'!M31</f>
        <v>0</v>
      </c>
      <c r="P35" s="225">
        <f>'Subcases Monthly'!N31</f>
        <v>0</v>
      </c>
      <c r="Q35" s="225">
        <f>'Subcases Monthly'!O31</f>
        <v>0</v>
      </c>
      <c r="R35" s="225">
        <f>'Subcases Monthly'!P31</f>
        <v>0</v>
      </c>
      <c r="S35" s="225">
        <v>1</v>
      </c>
      <c r="T35" s="225">
        <v>2</v>
      </c>
    </row>
    <row r="36" spans="1:20" x14ac:dyDescent="0.3">
      <c r="A36" s="224">
        <f t="shared" si="0"/>
        <v>5</v>
      </c>
      <c r="B36" s="224">
        <f t="shared" si="0"/>
        <v>22</v>
      </c>
      <c r="C36" s="224" t="s">
        <v>273</v>
      </c>
      <c r="D36" s="224" t="s">
        <v>284</v>
      </c>
      <c r="E36" s="224" t="str">
        <f>'Subcases Monthly'!$C$30</f>
        <v>Juvenile Delinquency</v>
      </c>
      <c r="F36" s="225" t="str">
        <f>'Subcases Monthly'!C32</f>
        <v>Non-criminal (1st offense) juvenile sexting cases</v>
      </c>
      <c r="G36" s="225">
        <f>'Subcases Monthly'!E32</f>
        <v>1</v>
      </c>
      <c r="H36" s="225">
        <f>'Subcases Monthly'!F32</f>
        <v>1</v>
      </c>
      <c r="I36" s="225">
        <f>'Subcases Monthly'!G32</f>
        <v>0</v>
      </c>
      <c r="J36" s="225">
        <f>'Subcases Monthly'!H32</f>
        <v>1</v>
      </c>
      <c r="K36" s="225">
        <f>'Subcases Monthly'!I32</f>
        <v>0</v>
      </c>
      <c r="L36" s="225">
        <f>'Subcases Monthly'!J32</f>
        <v>0</v>
      </c>
      <c r="M36" s="225">
        <f>'Subcases Monthly'!K32</f>
        <v>0</v>
      </c>
      <c r="N36" s="225">
        <f>'Subcases Monthly'!L32</f>
        <v>0</v>
      </c>
      <c r="O36" s="225">
        <f>'Subcases Monthly'!M32</f>
        <v>0</v>
      </c>
      <c r="P36" s="225">
        <f>'Subcases Monthly'!N32</f>
        <v>0</v>
      </c>
      <c r="Q36" s="225">
        <f>'Subcases Monthly'!O32</f>
        <v>0</v>
      </c>
      <c r="R36" s="225">
        <f>'Subcases Monthly'!P32</f>
        <v>0</v>
      </c>
      <c r="S36" s="225">
        <v>1</v>
      </c>
      <c r="T36" s="225">
        <v>2</v>
      </c>
    </row>
    <row r="37" spans="1:20" x14ac:dyDescent="0.3">
      <c r="A37" s="224">
        <f t="shared" si="0"/>
        <v>5</v>
      </c>
      <c r="B37" s="224">
        <f t="shared" si="0"/>
        <v>22</v>
      </c>
      <c r="C37" s="224" t="s">
        <v>273</v>
      </c>
      <c r="D37" s="224" t="s">
        <v>284</v>
      </c>
      <c r="E37" s="224" t="str">
        <f>'Subcases Monthly'!$C$30</f>
        <v>Juvenile Delinquency</v>
      </c>
      <c r="F37" s="225" t="str">
        <f>'Subcases Monthly'!C33</f>
        <v>Transfers for Jurisdiction/Supervision Only (Non-SRS)</v>
      </c>
      <c r="G37" s="225">
        <f>'Subcases Monthly'!E33</f>
        <v>1</v>
      </c>
      <c r="H37" s="225">
        <f>'Subcases Monthly'!F33</f>
        <v>1</v>
      </c>
      <c r="I37" s="225">
        <f>'Subcases Monthly'!G33</f>
        <v>5</v>
      </c>
      <c r="J37" s="225">
        <f>'Subcases Monthly'!H33</f>
        <v>1</v>
      </c>
      <c r="K37" s="225">
        <f>'Subcases Monthly'!I33</f>
        <v>0</v>
      </c>
      <c r="L37" s="225">
        <f>'Subcases Monthly'!J33</f>
        <v>0</v>
      </c>
      <c r="M37" s="225">
        <f>'Subcases Monthly'!K33</f>
        <v>0</v>
      </c>
      <c r="N37" s="225">
        <f>'Subcases Monthly'!L33</f>
        <v>0</v>
      </c>
      <c r="O37" s="225">
        <f>'Subcases Monthly'!M33</f>
        <v>0</v>
      </c>
      <c r="P37" s="225">
        <f>'Subcases Monthly'!N33</f>
        <v>0</v>
      </c>
      <c r="Q37" s="225">
        <f>'Subcases Monthly'!O33</f>
        <v>0</v>
      </c>
      <c r="R37" s="225">
        <f>'Subcases Monthly'!P33</f>
        <v>0</v>
      </c>
      <c r="S37" s="225">
        <v>1</v>
      </c>
      <c r="T37" s="225">
        <v>2</v>
      </c>
    </row>
    <row r="38" spans="1:20" x14ac:dyDescent="0.3">
      <c r="A38" s="224">
        <f t="shared" si="0"/>
        <v>5</v>
      </c>
      <c r="B38" s="224">
        <f t="shared" si="0"/>
        <v>22</v>
      </c>
      <c r="C38" s="224" t="s">
        <v>273</v>
      </c>
      <c r="D38" s="224" t="s">
        <v>284</v>
      </c>
      <c r="E38" s="224" t="str">
        <f>'Subcases Monthly'!$C$30</f>
        <v>Juvenile Delinquency</v>
      </c>
      <c r="F38" s="225" t="str">
        <f>'Subcases Monthly'!C34</f>
        <v>Cases unable to be categorized</v>
      </c>
      <c r="G38" s="225">
        <f>'Subcases Monthly'!E34</f>
        <v>0</v>
      </c>
      <c r="H38" s="225">
        <f>'Subcases Monthly'!F34</f>
        <v>0</v>
      </c>
      <c r="I38" s="225">
        <f>'Subcases Monthly'!G34</f>
        <v>0</v>
      </c>
      <c r="J38" s="225">
        <f>'Subcases Monthly'!H34</f>
        <v>0</v>
      </c>
      <c r="K38" s="225">
        <f>'Subcases Monthly'!I34</f>
        <v>0</v>
      </c>
      <c r="L38" s="225">
        <f>'Subcases Monthly'!J34</f>
        <v>0</v>
      </c>
      <c r="M38" s="225">
        <f>'Subcases Monthly'!K34</f>
        <v>0</v>
      </c>
      <c r="N38" s="225">
        <f>'Subcases Monthly'!L34</f>
        <v>0</v>
      </c>
      <c r="O38" s="225">
        <f>'Subcases Monthly'!M34</f>
        <v>0</v>
      </c>
      <c r="P38" s="225">
        <f>'Subcases Monthly'!N34</f>
        <v>0</v>
      </c>
      <c r="Q38" s="225">
        <f>'Subcases Monthly'!O34</f>
        <v>0</v>
      </c>
      <c r="R38" s="225">
        <f>'Subcases Monthly'!P34</f>
        <v>0</v>
      </c>
      <c r="S38" s="225">
        <v>1</v>
      </c>
      <c r="T38" s="225">
        <v>2</v>
      </c>
    </row>
    <row r="39" spans="1:20" x14ac:dyDescent="0.3">
      <c r="A39" s="224">
        <f t="shared" si="0"/>
        <v>5</v>
      </c>
      <c r="B39" s="224">
        <f t="shared" si="0"/>
        <v>22</v>
      </c>
      <c r="C39" s="224" t="s">
        <v>273</v>
      </c>
      <c r="D39" s="224" t="s">
        <v>284</v>
      </c>
      <c r="E39" s="224" t="str">
        <f>'Subcases Monthly'!$C$37</f>
        <v>Criminal Traffic - UTCs</v>
      </c>
      <c r="F39" s="225" t="str">
        <f>'Subcases Monthly'!C38</f>
        <v>DUI (SRS)</v>
      </c>
      <c r="G39" s="225">
        <f>'Subcases Monthly'!E38</f>
        <v>180</v>
      </c>
      <c r="H39" s="225">
        <f>'Subcases Monthly'!F38</f>
        <v>171</v>
      </c>
      <c r="I39" s="225">
        <f>'Subcases Monthly'!G38</f>
        <v>219</v>
      </c>
      <c r="J39" s="225">
        <f>'Subcases Monthly'!H38</f>
        <v>223</v>
      </c>
      <c r="K39" s="225">
        <f>'Subcases Monthly'!I38</f>
        <v>204</v>
      </c>
      <c r="L39" s="225">
        <f>'Subcases Monthly'!J38</f>
        <v>0</v>
      </c>
      <c r="M39" s="225">
        <f>'Subcases Monthly'!K38</f>
        <v>0</v>
      </c>
      <c r="N39" s="225">
        <f>'Subcases Monthly'!L38</f>
        <v>0</v>
      </c>
      <c r="O39" s="225">
        <f>'Subcases Monthly'!M38</f>
        <v>0</v>
      </c>
      <c r="P39" s="225">
        <f>'Subcases Monthly'!N38</f>
        <v>0</v>
      </c>
      <c r="Q39" s="225">
        <f>'Subcases Monthly'!O38</f>
        <v>0</v>
      </c>
      <c r="R39" s="225">
        <f>'Subcases Monthly'!P38</f>
        <v>0</v>
      </c>
      <c r="S39" s="225">
        <v>1</v>
      </c>
      <c r="T39" s="225">
        <v>2</v>
      </c>
    </row>
    <row r="40" spans="1:20" x14ac:dyDescent="0.3">
      <c r="A40" s="224">
        <f t="shared" si="0"/>
        <v>5</v>
      </c>
      <c r="B40" s="224">
        <f t="shared" si="0"/>
        <v>22</v>
      </c>
      <c r="C40" s="224" t="s">
        <v>273</v>
      </c>
      <c r="D40" s="224" t="s">
        <v>284</v>
      </c>
      <c r="E40" s="224" t="str">
        <f>'Subcases Monthly'!$C$37</f>
        <v>Criminal Traffic - UTCs</v>
      </c>
      <c r="F40" s="225" t="str">
        <f>'Subcases Monthly'!C39</f>
        <v>Other Criminal Traffic (SRS)</v>
      </c>
      <c r="G40" s="225">
        <f>'Subcases Monthly'!E39</f>
        <v>549</v>
      </c>
      <c r="H40" s="225">
        <f>'Subcases Monthly'!F39</f>
        <v>432</v>
      </c>
      <c r="I40" s="225">
        <f>'Subcases Monthly'!G39</f>
        <v>519</v>
      </c>
      <c r="J40" s="225">
        <f>'Subcases Monthly'!H39</f>
        <v>553</v>
      </c>
      <c r="K40" s="225">
        <f>'Subcases Monthly'!I39</f>
        <v>595</v>
      </c>
      <c r="L40" s="225">
        <f>'Subcases Monthly'!J39</f>
        <v>0</v>
      </c>
      <c r="M40" s="225">
        <f>'Subcases Monthly'!K39</f>
        <v>0</v>
      </c>
      <c r="N40" s="225">
        <f>'Subcases Monthly'!L39</f>
        <v>0</v>
      </c>
      <c r="O40" s="225">
        <f>'Subcases Monthly'!M39</f>
        <v>0</v>
      </c>
      <c r="P40" s="225">
        <f>'Subcases Monthly'!N39</f>
        <v>0</v>
      </c>
      <c r="Q40" s="225">
        <f>'Subcases Monthly'!O39</f>
        <v>0</v>
      </c>
      <c r="R40" s="225">
        <f>'Subcases Monthly'!P39</f>
        <v>0</v>
      </c>
      <c r="S40" s="225">
        <v>1</v>
      </c>
      <c r="T40" s="225">
        <v>2</v>
      </c>
    </row>
    <row r="41" spans="1:20" x14ac:dyDescent="0.3">
      <c r="A41" s="224">
        <f t="shared" si="0"/>
        <v>5</v>
      </c>
      <c r="B41" s="224">
        <f t="shared" si="0"/>
        <v>22</v>
      </c>
      <c r="C41" s="224" t="s">
        <v>273</v>
      </c>
      <c r="D41" s="224" t="s">
        <v>284</v>
      </c>
      <c r="E41" s="224" t="str">
        <f>'Subcases Monthly'!$C$37</f>
        <v>Criminal Traffic - UTCs</v>
      </c>
      <c r="F41" s="225" t="str">
        <f>'Subcases Monthly'!C40</f>
        <v>Cases unable to be categorized</v>
      </c>
      <c r="G41" s="225">
        <f>'Subcases Monthly'!E40</f>
        <v>0</v>
      </c>
      <c r="H41" s="225">
        <f>'Subcases Monthly'!F40</f>
        <v>0</v>
      </c>
      <c r="I41" s="225">
        <f>'Subcases Monthly'!G40</f>
        <v>0</v>
      </c>
      <c r="J41" s="225">
        <f>'Subcases Monthly'!H40</f>
        <v>0</v>
      </c>
      <c r="K41" s="225">
        <f>'Subcases Monthly'!I40</f>
        <v>0</v>
      </c>
      <c r="L41" s="225">
        <f>'Subcases Monthly'!J40</f>
        <v>0</v>
      </c>
      <c r="M41" s="225">
        <f>'Subcases Monthly'!K40</f>
        <v>0</v>
      </c>
      <c r="N41" s="225">
        <f>'Subcases Monthly'!L40</f>
        <v>0</v>
      </c>
      <c r="O41" s="225">
        <f>'Subcases Monthly'!M40</f>
        <v>0</v>
      </c>
      <c r="P41" s="225">
        <f>'Subcases Monthly'!N40</f>
        <v>0</v>
      </c>
      <c r="Q41" s="225">
        <f>'Subcases Monthly'!O40</f>
        <v>0</v>
      </c>
      <c r="R41" s="225">
        <f>'Subcases Monthly'!P40</f>
        <v>0</v>
      </c>
      <c r="S41" s="225">
        <v>1</v>
      </c>
      <c r="T41" s="225">
        <v>2</v>
      </c>
    </row>
    <row r="42" spans="1:20" x14ac:dyDescent="0.3">
      <c r="A42" s="224">
        <f t="shared" si="0"/>
        <v>5</v>
      </c>
      <c r="B42" s="224">
        <f t="shared" si="0"/>
        <v>22</v>
      </c>
      <c r="C42" s="224" t="s">
        <v>273</v>
      </c>
      <c r="D42" s="224" t="s">
        <v>284</v>
      </c>
      <c r="E42" s="224" t="str">
        <f>'Subcases Monthly'!$C$43</f>
        <v>Circuit Civil</v>
      </c>
      <c r="F42" s="225" t="str">
        <f>'Subcases Monthly'!C44</f>
        <v>Professional Malpractice (SRS)</v>
      </c>
      <c r="G42" s="225">
        <f>'Subcases Monthly'!E44</f>
        <v>1</v>
      </c>
      <c r="H42" s="225">
        <f>'Subcases Monthly'!F44</f>
        <v>2</v>
      </c>
      <c r="I42" s="225">
        <f>'Subcases Monthly'!G44</f>
        <v>1</v>
      </c>
      <c r="J42" s="225">
        <f>'Subcases Monthly'!H44</f>
        <v>3</v>
      </c>
      <c r="K42" s="225">
        <f>'Subcases Monthly'!I44</f>
        <v>4</v>
      </c>
      <c r="L42" s="225">
        <f>'Subcases Monthly'!J44</f>
        <v>0</v>
      </c>
      <c r="M42" s="225">
        <f>'Subcases Monthly'!K44</f>
        <v>0</v>
      </c>
      <c r="N42" s="225">
        <f>'Subcases Monthly'!L44</f>
        <v>0</v>
      </c>
      <c r="O42" s="225">
        <f>'Subcases Monthly'!M44</f>
        <v>0</v>
      </c>
      <c r="P42" s="225">
        <f>'Subcases Monthly'!N44</f>
        <v>0</v>
      </c>
      <c r="Q42" s="225">
        <f>'Subcases Monthly'!O44</f>
        <v>0</v>
      </c>
      <c r="R42" s="225">
        <f>'Subcases Monthly'!P44</f>
        <v>0</v>
      </c>
      <c r="S42" s="225">
        <v>1</v>
      </c>
      <c r="T42" s="225">
        <v>2</v>
      </c>
    </row>
    <row r="43" spans="1:20" x14ac:dyDescent="0.3">
      <c r="A43" s="224">
        <f t="shared" si="0"/>
        <v>5</v>
      </c>
      <c r="B43" s="224">
        <f t="shared" si="0"/>
        <v>22</v>
      </c>
      <c r="C43" s="224" t="s">
        <v>273</v>
      </c>
      <c r="D43" s="224" t="s">
        <v>284</v>
      </c>
      <c r="E43" s="224" t="str">
        <f>'Subcases Monthly'!$C$43</f>
        <v>Circuit Civil</v>
      </c>
      <c r="F43" s="225" t="str">
        <f>'Subcases Monthly'!C45</f>
        <v>Products Liability (SRS)</v>
      </c>
      <c r="G43" s="225">
        <f>'Subcases Monthly'!E45</f>
        <v>1</v>
      </c>
      <c r="H43" s="225">
        <f>'Subcases Monthly'!F45</f>
        <v>2</v>
      </c>
      <c r="I43" s="225">
        <f>'Subcases Monthly'!G45</f>
        <v>1</v>
      </c>
      <c r="J43" s="225">
        <f>'Subcases Monthly'!H45</f>
        <v>0</v>
      </c>
      <c r="K43" s="225">
        <f>'Subcases Monthly'!I45</f>
        <v>1</v>
      </c>
      <c r="L43" s="225">
        <f>'Subcases Monthly'!J45</f>
        <v>0</v>
      </c>
      <c r="M43" s="225">
        <f>'Subcases Monthly'!K45</f>
        <v>0</v>
      </c>
      <c r="N43" s="225">
        <f>'Subcases Monthly'!L45</f>
        <v>0</v>
      </c>
      <c r="O43" s="225">
        <f>'Subcases Monthly'!M45</f>
        <v>0</v>
      </c>
      <c r="P43" s="225">
        <f>'Subcases Monthly'!N45</f>
        <v>0</v>
      </c>
      <c r="Q43" s="225">
        <f>'Subcases Monthly'!O45</f>
        <v>0</v>
      </c>
      <c r="R43" s="225">
        <f>'Subcases Monthly'!P45</f>
        <v>0</v>
      </c>
      <c r="S43" s="225">
        <v>1</v>
      </c>
      <c r="T43" s="225">
        <v>2</v>
      </c>
    </row>
    <row r="44" spans="1:20" x14ac:dyDescent="0.3">
      <c r="A44" s="224">
        <f t="shared" si="0"/>
        <v>5</v>
      </c>
      <c r="B44" s="224">
        <f t="shared" si="0"/>
        <v>22</v>
      </c>
      <c r="C44" s="224" t="s">
        <v>273</v>
      </c>
      <c r="D44" s="224" t="s">
        <v>284</v>
      </c>
      <c r="E44" s="224" t="str">
        <f>'Subcases Monthly'!$C$43</f>
        <v>Circuit Civil</v>
      </c>
      <c r="F44" s="225" t="str">
        <f>'Subcases Monthly'!C46</f>
        <v>Auto Negligence (SRS)</v>
      </c>
      <c r="G44" s="225">
        <f>'Subcases Monthly'!E46</f>
        <v>65</v>
      </c>
      <c r="H44" s="225">
        <f>'Subcases Monthly'!F46</f>
        <v>77</v>
      </c>
      <c r="I44" s="225">
        <f>'Subcases Monthly'!G46</f>
        <v>62</v>
      </c>
      <c r="J44" s="225">
        <f>'Subcases Monthly'!H46</f>
        <v>75</v>
      </c>
      <c r="K44" s="225">
        <f>'Subcases Monthly'!I46</f>
        <v>71</v>
      </c>
      <c r="L44" s="225">
        <f>'Subcases Monthly'!J46</f>
        <v>0</v>
      </c>
      <c r="M44" s="225">
        <f>'Subcases Monthly'!K46</f>
        <v>0</v>
      </c>
      <c r="N44" s="225">
        <f>'Subcases Monthly'!L46</f>
        <v>0</v>
      </c>
      <c r="O44" s="225">
        <f>'Subcases Monthly'!M46</f>
        <v>0</v>
      </c>
      <c r="P44" s="225">
        <f>'Subcases Monthly'!N46</f>
        <v>0</v>
      </c>
      <c r="Q44" s="225">
        <f>'Subcases Monthly'!O46</f>
        <v>0</v>
      </c>
      <c r="R44" s="225">
        <f>'Subcases Monthly'!P46</f>
        <v>0</v>
      </c>
      <c r="S44" s="225">
        <v>1</v>
      </c>
      <c r="T44" s="225">
        <v>2</v>
      </c>
    </row>
    <row r="45" spans="1:20" x14ac:dyDescent="0.3">
      <c r="A45" s="224">
        <f t="shared" si="0"/>
        <v>5</v>
      </c>
      <c r="B45" s="224">
        <f t="shared" si="0"/>
        <v>22</v>
      </c>
      <c r="C45" s="224" t="s">
        <v>273</v>
      </c>
      <c r="D45" s="224" t="s">
        <v>284</v>
      </c>
      <c r="E45" s="224" t="str">
        <f>'Subcases Monthly'!$C$43</f>
        <v>Circuit Civil</v>
      </c>
      <c r="F45" s="225" t="str">
        <f>'Subcases Monthly'!C47</f>
        <v>Condominium (SRS)</v>
      </c>
      <c r="G45" s="225">
        <f>'Subcases Monthly'!E47</f>
        <v>0</v>
      </c>
      <c r="H45" s="225">
        <f>'Subcases Monthly'!F47</f>
        <v>1</v>
      </c>
      <c r="I45" s="225">
        <f>'Subcases Monthly'!G47</f>
        <v>0</v>
      </c>
      <c r="J45" s="225">
        <f>'Subcases Monthly'!H47</f>
        <v>1</v>
      </c>
      <c r="K45" s="225">
        <f>'Subcases Monthly'!I47</f>
        <v>0</v>
      </c>
      <c r="L45" s="225">
        <f>'Subcases Monthly'!J47</f>
        <v>0</v>
      </c>
      <c r="M45" s="225">
        <f>'Subcases Monthly'!K47</f>
        <v>0</v>
      </c>
      <c r="N45" s="225">
        <f>'Subcases Monthly'!L47</f>
        <v>0</v>
      </c>
      <c r="O45" s="225">
        <f>'Subcases Monthly'!M47</f>
        <v>0</v>
      </c>
      <c r="P45" s="225">
        <f>'Subcases Monthly'!N47</f>
        <v>0</v>
      </c>
      <c r="Q45" s="225">
        <f>'Subcases Monthly'!O47</f>
        <v>0</v>
      </c>
      <c r="R45" s="225">
        <f>'Subcases Monthly'!P47</f>
        <v>0</v>
      </c>
      <c r="S45" s="225">
        <v>1</v>
      </c>
      <c r="T45" s="225">
        <v>2</v>
      </c>
    </row>
    <row r="46" spans="1:20" x14ac:dyDescent="0.3">
      <c r="A46" s="224">
        <f t="shared" si="0"/>
        <v>5</v>
      </c>
      <c r="B46" s="224">
        <f t="shared" si="0"/>
        <v>22</v>
      </c>
      <c r="C46" s="224" t="s">
        <v>273</v>
      </c>
      <c r="D46" s="224" t="s">
        <v>284</v>
      </c>
      <c r="E46" s="224" t="str">
        <f>'Subcases Monthly'!$C$43</f>
        <v>Circuit Civil</v>
      </c>
      <c r="F46" s="225" t="str">
        <f>'Subcases Monthly'!C48</f>
        <v>Contract and Indebtedness (SRS)</v>
      </c>
      <c r="G46" s="225">
        <f>'Subcases Monthly'!E48</f>
        <v>31</v>
      </c>
      <c r="H46" s="225">
        <f>'Subcases Monthly'!F48</f>
        <v>41</v>
      </c>
      <c r="I46" s="225">
        <f>'Subcases Monthly'!G48</f>
        <v>29</v>
      </c>
      <c r="J46" s="225">
        <f>'Subcases Monthly'!H48</f>
        <v>50</v>
      </c>
      <c r="K46" s="225">
        <f>'Subcases Monthly'!I48</f>
        <v>55</v>
      </c>
      <c r="L46" s="225">
        <f>'Subcases Monthly'!J48</f>
        <v>0</v>
      </c>
      <c r="M46" s="225">
        <f>'Subcases Monthly'!K48</f>
        <v>0</v>
      </c>
      <c r="N46" s="225">
        <f>'Subcases Monthly'!L48</f>
        <v>0</v>
      </c>
      <c r="O46" s="225">
        <f>'Subcases Monthly'!M48</f>
        <v>0</v>
      </c>
      <c r="P46" s="225">
        <f>'Subcases Monthly'!N48</f>
        <v>0</v>
      </c>
      <c r="Q46" s="225">
        <f>'Subcases Monthly'!O48</f>
        <v>0</v>
      </c>
      <c r="R46" s="225">
        <f>'Subcases Monthly'!P48</f>
        <v>0</v>
      </c>
      <c r="S46" s="225">
        <v>1</v>
      </c>
      <c r="T46" s="225">
        <v>2</v>
      </c>
    </row>
    <row r="47" spans="1:20" x14ac:dyDescent="0.3">
      <c r="A47" s="224">
        <f t="shared" si="0"/>
        <v>5</v>
      </c>
      <c r="B47" s="224">
        <f t="shared" si="0"/>
        <v>22</v>
      </c>
      <c r="C47" s="224" t="s">
        <v>273</v>
      </c>
      <c r="D47" s="224" t="s">
        <v>284</v>
      </c>
      <c r="E47" s="224" t="str">
        <f>'Subcases Monthly'!$C$43</f>
        <v>Circuit Civil</v>
      </c>
      <c r="F47" s="225" t="str">
        <f>'Subcases Monthly'!C49</f>
        <v>Eminent Domain Parcels (SRS)</v>
      </c>
      <c r="G47" s="225">
        <f>'Subcases Monthly'!E49</f>
        <v>0</v>
      </c>
      <c r="H47" s="225">
        <f>'Subcases Monthly'!F49</f>
        <v>1</v>
      </c>
      <c r="I47" s="225">
        <f>'Subcases Monthly'!G49</f>
        <v>0</v>
      </c>
      <c r="J47" s="225">
        <f>'Subcases Monthly'!H49</f>
        <v>0</v>
      </c>
      <c r="K47" s="225">
        <f>'Subcases Monthly'!I49</f>
        <v>1</v>
      </c>
      <c r="L47" s="225">
        <f>'Subcases Monthly'!J49</f>
        <v>0</v>
      </c>
      <c r="M47" s="225">
        <f>'Subcases Monthly'!K49</f>
        <v>0</v>
      </c>
      <c r="N47" s="225">
        <f>'Subcases Monthly'!L49</f>
        <v>0</v>
      </c>
      <c r="O47" s="225">
        <f>'Subcases Monthly'!M49</f>
        <v>0</v>
      </c>
      <c r="P47" s="225">
        <f>'Subcases Monthly'!N49</f>
        <v>0</v>
      </c>
      <c r="Q47" s="225">
        <f>'Subcases Monthly'!O49</f>
        <v>0</v>
      </c>
      <c r="R47" s="225">
        <f>'Subcases Monthly'!P49</f>
        <v>0</v>
      </c>
      <c r="S47" s="225">
        <v>1</v>
      </c>
      <c r="T47" s="225">
        <v>2</v>
      </c>
    </row>
    <row r="48" spans="1:20" x14ac:dyDescent="0.3">
      <c r="A48" s="224">
        <f t="shared" si="0"/>
        <v>5</v>
      </c>
      <c r="B48" s="224">
        <f t="shared" si="0"/>
        <v>22</v>
      </c>
      <c r="C48" s="224" t="s">
        <v>273</v>
      </c>
      <c r="D48" s="224" t="s">
        <v>284</v>
      </c>
      <c r="E48" s="224" t="str">
        <f>'Subcases Monthly'!$C$43</f>
        <v>Circuit Civil</v>
      </c>
      <c r="F48" s="225" t="str">
        <f>'Subcases Monthly'!C50</f>
        <v>Other Negligence (SRS)</v>
      </c>
      <c r="G48" s="225">
        <f>'Subcases Monthly'!E50</f>
        <v>28</v>
      </c>
      <c r="H48" s="225">
        <f>'Subcases Monthly'!F50</f>
        <v>27</v>
      </c>
      <c r="I48" s="225">
        <f>'Subcases Monthly'!G50</f>
        <v>38</v>
      </c>
      <c r="J48" s="225">
        <f>'Subcases Monthly'!H50</f>
        <v>37</v>
      </c>
      <c r="K48" s="225">
        <f>'Subcases Monthly'!I50</f>
        <v>25</v>
      </c>
      <c r="L48" s="225">
        <f>'Subcases Monthly'!J50</f>
        <v>0</v>
      </c>
      <c r="M48" s="225">
        <f>'Subcases Monthly'!K50</f>
        <v>0</v>
      </c>
      <c r="N48" s="225">
        <f>'Subcases Monthly'!L50</f>
        <v>0</v>
      </c>
      <c r="O48" s="225">
        <f>'Subcases Monthly'!M50</f>
        <v>0</v>
      </c>
      <c r="P48" s="225">
        <f>'Subcases Monthly'!N50</f>
        <v>0</v>
      </c>
      <c r="Q48" s="225">
        <f>'Subcases Monthly'!O50</f>
        <v>0</v>
      </c>
      <c r="R48" s="225">
        <f>'Subcases Monthly'!P50</f>
        <v>0</v>
      </c>
      <c r="S48" s="225">
        <v>1</v>
      </c>
      <c r="T48" s="225">
        <v>2</v>
      </c>
    </row>
    <row r="49" spans="1:20" x14ac:dyDescent="0.3">
      <c r="A49" s="224">
        <f t="shared" si="0"/>
        <v>5</v>
      </c>
      <c r="B49" s="224">
        <f t="shared" si="0"/>
        <v>22</v>
      </c>
      <c r="C49" s="224" t="s">
        <v>273</v>
      </c>
      <c r="D49" s="224" t="s">
        <v>284</v>
      </c>
      <c r="E49" s="224" t="str">
        <f>'Subcases Monthly'!$C$43</f>
        <v>Circuit Civil</v>
      </c>
      <c r="F49" s="225" t="str">
        <f>'Subcases Monthly'!C51</f>
        <v>Commercial Foreclosure (SRS)</v>
      </c>
      <c r="G49" s="225">
        <f>'Subcases Monthly'!E51</f>
        <v>1</v>
      </c>
      <c r="H49" s="225">
        <f>'Subcases Monthly'!F51</f>
        <v>0</v>
      </c>
      <c r="I49" s="225">
        <f>'Subcases Monthly'!G51</f>
        <v>0</v>
      </c>
      <c r="J49" s="225">
        <f>'Subcases Monthly'!H51</f>
        <v>2</v>
      </c>
      <c r="K49" s="225">
        <f>'Subcases Monthly'!I51</f>
        <v>1</v>
      </c>
      <c r="L49" s="225">
        <f>'Subcases Monthly'!J51</f>
        <v>0</v>
      </c>
      <c r="M49" s="225">
        <f>'Subcases Monthly'!K51</f>
        <v>0</v>
      </c>
      <c r="N49" s="225">
        <f>'Subcases Monthly'!L51</f>
        <v>0</v>
      </c>
      <c r="O49" s="225">
        <f>'Subcases Monthly'!M51</f>
        <v>0</v>
      </c>
      <c r="P49" s="225">
        <f>'Subcases Monthly'!N51</f>
        <v>0</v>
      </c>
      <c r="Q49" s="225">
        <f>'Subcases Monthly'!O51</f>
        <v>0</v>
      </c>
      <c r="R49" s="225">
        <f>'Subcases Monthly'!P51</f>
        <v>0</v>
      </c>
      <c r="S49" s="225">
        <v>1</v>
      </c>
      <c r="T49" s="225">
        <v>2</v>
      </c>
    </row>
    <row r="50" spans="1:20" x14ac:dyDescent="0.3">
      <c r="A50" s="224">
        <f t="shared" si="0"/>
        <v>5</v>
      </c>
      <c r="B50" s="224">
        <f t="shared" si="0"/>
        <v>22</v>
      </c>
      <c r="C50" s="224" t="s">
        <v>273</v>
      </c>
      <c r="D50" s="224" t="s">
        <v>284</v>
      </c>
      <c r="E50" s="224" t="str">
        <f>'Subcases Monthly'!$C$43</f>
        <v>Circuit Civil</v>
      </c>
      <c r="F50" s="225" t="str">
        <f>'Subcases Monthly'!C52</f>
        <v>Homestead Residential Foreclosure (SRS)</v>
      </c>
      <c r="G50" s="225">
        <f>'Subcases Monthly'!E52</f>
        <v>20</v>
      </c>
      <c r="H50" s="225">
        <f>'Subcases Monthly'!F52</f>
        <v>14</v>
      </c>
      <c r="I50" s="225">
        <f>'Subcases Monthly'!G52</f>
        <v>14</v>
      </c>
      <c r="J50" s="225">
        <f>'Subcases Monthly'!H52</f>
        <v>21</v>
      </c>
      <c r="K50" s="225">
        <f>'Subcases Monthly'!I52</f>
        <v>17</v>
      </c>
      <c r="L50" s="225">
        <f>'Subcases Monthly'!J52</f>
        <v>0</v>
      </c>
      <c r="M50" s="225">
        <f>'Subcases Monthly'!K52</f>
        <v>0</v>
      </c>
      <c r="N50" s="225">
        <f>'Subcases Monthly'!L52</f>
        <v>0</v>
      </c>
      <c r="O50" s="225">
        <f>'Subcases Monthly'!M52</f>
        <v>0</v>
      </c>
      <c r="P50" s="225">
        <f>'Subcases Monthly'!N52</f>
        <v>0</v>
      </c>
      <c r="Q50" s="225">
        <f>'Subcases Monthly'!O52</f>
        <v>0</v>
      </c>
      <c r="R50" s="225">
        <f>'Subcases Monthly'!P52</f>
        <v>0</v>
      </c>
      <c r="S50" s="225">
        <v>1</v>
      </c>
      <c r="T50" s="225">
        <v>2</v>
      </c>
    </row>
    <row r="51" spans="1:20" x14ac:dyDescent="0.3">
      <c r="A51" s="224">
        <f t="shared" si="0"/>
        <v>5</v>
      </c>
      <c r="B51" s="224">
        <f t="shared" si="0"/>
        <v>22</v>
      </c>
      <c r="C51" s="224" t="s">
        <v>273</v>
      </c>
      <c r="D51" s="224" t="s">
        <v>284</v>
      </c>
      <c r="E51" s="224" t="str">
        <f>'Subcases Monthly'!$C$43</f>
        <v>Circuit Civil</v>
      </c>
      <c r="F51" s="225" t="str">
        <f>'Subcases Monthly'!C53</f>
        <v>Non-Homestead Residential Foreclosure (SRS)</v>
      </c>
      <c r="G51" s="225">
        <f>'Subcases Monthly'!E53</f>
        <v>5</v>
      </c>
      <c r="H51" s="225">
        <f>'Subcases Monthly'!F53</f>
        <v>7</v>
      </c>
      <c r="I51" s="225">
        <f>'Subcases Monthly'!G53</f>
        <v>5</v>
      </c>
      <c r="J51" s="225">
        <f>'Subcases Monthly'!H53</f>
        <v>0</v>
      </c>
      <c r="K51" s="225">
        <f>'Subcases Monthly'!I53</f>
        <v>4</v>
      </c>
      <c r="L51" s="225">
        <f>'Subcases Monthly'!J53</f>
        <v>0</v>
      </c>
      <c r="M51" s="225">
        <f>'Subcases Monthly'!K53</f>
        <v>0</v>
      </c>
      <c r="N51" s="225">
        <f>'Subcases Monthly'!L53</f>
        <v>0</v>
      </c>
      <c r="O51" s="225">
        <f>'Subcases Monthly'!M53</f>
        <v>0</v>
      </c>
      <c r="P51" s="225">
        <f>'Subcases Monthly'!N53</f>
        <v>0</v>
      </c>
      <c r="Q51" s="225">
        <f>'Subcases Monthly'!O53</f>
        <v>0</v>
      </c>
      <c r="R51" s="225">
        <f>'Subcases Monthly'!P53</f>
        <v>0</v>
      </c>
      <c r="S51" s="225">
        <v>1</v>
      </c>
      <c r="T51" s="225">
        <v>2</v>
      </c>
    </row>
    <row r="52" spans="1:20" x14ac:dyDescent="0.3">
      <c r="A52" s="224">
        <f t="shared" si="0"/>
        <v>5</v>
      </c>
      <c r="B52" s="224">
        <f t="shared" si="0"/>
        <v>22</v>
      </c>
      <c r="C52" s="224" t="s">
        <v>273</v>
      </c>
      <c r="D52" s="224" t="s">
        <v>284</v>
      </c>
      <c r="E52" s="224" t="str">
        <f>'Subcases Monthly'!$C$43</f>
        <v>Circuit Civil</v>
      </c>
      <c r="F52" s="225" t="str">
        <f>'Subcases Monthly'!C54</f>
        <v>Other Real Property Actions (SRS)</v>
      </c>
      <c r="G52" s="225">
        <f>'Subcases Monthly'!E54</f>
        <v>16</v>
      </c>
      <c r="H52" s="225">
        <f>'Subcases Monthly'!F54</f>
        <v>19</v>
      </c>
      <c r="I52" s="225">
        <f>'Subcases Monthly'!G54</f>
        <v>26</v>
      </c>
      <c r="J52" s="225">
        <f>'Subcases Monthly'!H54</f>
        <v>29</v>
      </c>
      <c r="K52" s="225">
        <f>'Subcases Monthly'!I54</f>
        <v>16</v>
      </c>
      <c r="L52" s="225">
        <f>'Subcases Monthly'!J54</f>
        <v>0</v>
      </c>
      <c r="M52" s="225">
        <f>'Subcases Monthly'!K54</f>
        <v>0</v>
      </c>
      <c r="N52" s="225">
        <f>'Subcases Monthly'!L54</f>
        <v>0</v>
      </c>
      <c r="O52" s="225">
        <f>'Subcases Monthly'!M54</f>
        <v>0</v>
      </c>
      <c r="P52" s="225">
        <f>'Subcases Monthly'!N54</f>
        <v>0</v>
      </c>
      <c r="Q52" s="225">
        <f>'Subcases Monthly'!O54</f>
        <v>0</v>
      </c>
      <c r="R52" s="225">
        <f>'Subcases Monthly'!P54</f>
        <v>0</v>
      </c>
      <c r="S52" s="225">
        <v>1</v>
      </c>
      <c r="T52" s="225">
        <v>2</v>
      </c>
    </row>
    <row r="53" spans="1:20" x14ac:dyDescent="0.3">
      <c r="A53" s="224">
        <f t="shared" si="0"/>
        <v>5</v>
      </c>
      <c r="B53" s="224">
        <f t="shared" si="0"/>
        <v>22</v>
      </c>
      <c r="C53" s="224" t="s">
        <v>273</v>
      </c>
      <c r="D53" s="224" t="s">
        <v>284</v>
      </c>
      <c r="E53" s="224" t="str">
        <f>'Subcases Monthly'!$C$43</f>
        <v>Circuit Civil</v>
      </c>
      <c r="F53" s="225" t="str">
        <f>'Subcases Monthly'!C55</f>
        <v>Other Civil (SRS)</v>
      </c>
      <c r="G53" s="225">
        <f>'Subcases Monthly'!E55</f>
        <v>99</v>
      </c>
      <c r="H53" s="225">
        <f>'Subcases Monthly'!F55</f>
        <v>95</v>
      </c>
      <c r="I53" s="225">
        <f>'Subcases Monthly'!G55</f>
        <v>132</v>
      </c>
      <c r="J53" s="225">
        <f>'Subcases Monthly'!H55</f>
        <v>34</v>
      </c>
      <c r="K53" s="225">
        <f>'Subcases Monthly'!I55</f>
        <v>36</v>
      </c>
      <c r="L53" s="225">
        <f>'Subcases Monthly'!J55</f>
        <v>0</v>
      </c>
      <c r="M53" s="225">
        <f>'Subcases Monthly'!K55</f>
        <v>0</v>
      </c>
      <c r="N53" s="225">
        <f>'Subcases Monthly'!L55</f>
        <v>0</v>
      </c>
      <c r="O53" s="225">
        <f>'Subcases Monthly'!M55</f>
        <v>0</v>
      </c>
      <c r="P53" s="225">
        <f>'Subcases Monthly'!N55</f>
        <v>0</v>
      </c>
      <c r="Q53" s="225">
        <f>'Subcases Monthly'!O55</f>
        <v>0</v>
      </c>
      <c r="R53" s="225">
        <f>'Subcases Monthly'!P55</f>
        <v>0</v>
      </c>
      <c r="S53" s="225">
        <v>1</v>
      </c>
      <c r="T53" s="225">
        <v>2</v>
      </c>
    </row>
    <row r="54" spans="1:20" x14ac:dyDescent="0.3">
      <c r="A54" s="224">
        <f t="shared" si="0"/>
        <v>5</v>
      </c>
      <c r="B54" s="224">
        <f t="shared" si="0"/>
        <v>22</v>
      </c>
      <c r="C54" s="224" t="s">
        <v>273</v>
      </c>
      <c r="D54" s="224" t="s">
        <v>284</v>
      </c>
      <c r="E54" s="224" t="str">
        <f>'Subcases Monthly'!$C$43</f>
        <v>Circuit Civil</v>
      </c>
      <c r="F54" s="225" t="str">
        <f>'Subcases Monthly'!C56</f>
        <v>Involuntary Civil Commitment of Sexually Violent Predators (SRS)</v>
      </c>
      <c r="G54" s="225">
        <f>'Subcases Monthly'!E56</f>
        <v>0</v>
      </c>
      <c r="H54" s="225">
        <f>'Subcases Monthly'!F56</f>
        <v>0</v>
      </c>
      <c r="I54" s="225">
        <f>'Subcases Monthly'!G56</f>
        <v>0</v>
      </c>
      <c r="J54" s="225">
        <f>'Subcases Monthly'!H56</f>
        <v>0</v>
      </c>
      <c r="K54" s="225">
        <f>'Subcases Monthly'!I56</f>
        <v>0</v>
      </c>
      <c r="L54" s="225">
        <f>'Subcases Monthly'!J56</f>
        <v>0</v>
      </c>
      <c r="M54" s="225">
        <f>'Subcases Monthly'!K56</f>
        <v>0</v>
      </c>
      <c r="N54" s="225">
        <f>'Subcases Monthly'!L56</f>
        <v>0</v>
      </c>
      <c r="O54" s="225">
        <f>'Subcases Monthly'!M56</f>
        <v>0</v>
      </c>
      <c r="P54" s="225">
        <f>'Subcases Monthly'!N56</f>
        <v>0</v>
      </c>
      <c r="Q54" s="225">
        <f>'Subcases Monthly'!O56</f>
        <v>0</v>
      </c>
      <c r="R54" s="225">
        <f>'Subcases Monthly'!P56</f>
        <v>0</v>
      </c>
      <c r="S54" s="225">
        <v>1</v>
      </c>
      <c r="T54" s="225">
        <v>2</v>
      </c>
    </row>
    <row r="55" spans="1:20" x14ac:dyDescent="0.3">
      <c r="A55" s="224">
        <f t="shared" ref="A55:B100" si="1">A$21</f>
        <v>5</v>
      </c>
      <c r="B55" s="224">
        <f t="shared" si="1"/>
        <v>22</v>
      </c>
      <c r="C55" s="224" t="s">
        <v>273</v>
      </c>
      <c r="D55" s="224" t="s">
        <v>284</v>
      </c>
      <c r="E55" s="224" t="str">
        <f>'Subcases Monthly'!$C$43</f>
        <v>Circuit Civil</v>
      </c>
      <c r="F55" s="225" t="str">
        <f>'Subcases Monthly'!C57</f>
        <v>Appeals (AP cases) filed in Circuit Court (SRS)</v>
      </c>
      <c r="G55" s="225">
        <f>'Subcases Monthly'!E57</f>
        <v>0</v>
      </c>
      <c r="H55" s="225">
        <f>'Subcases Monthly'!F57</f>
        <v>0</v>
      </c>
      <c r="I55" s="225">
        <f>'Subcases Monthly'!G57</f>
        <v>0</v>
      </c>
      <c r="J55" s="225">
        <f>'Subcases Monthly'!H57</f>
        <v>1</v>
      </c>
      <c r="K55" s="225">
        <f>'Subcases Monthly'!I57</f>
        <v>0</v>
      </c>
      <c r="L55" s="225">
        <f>'Subcases Monthly'!J57</f>
        <v>0</v>
      </c>
      <c r="M55" s="225">
        <f>'Subcases Monthly'!K57</f>
        <v>0</v>
      </c>
      <c r="N55" s="225">
        <f>'Subcases Monthly'!L57</f>
        <v>0</v>
      </c>
      <c r="O55" s="225">
        <f>'Subcases Monthly'!M57</f>
        <v>0</v>
      </c>
      <c r="P55" s="225">
        <f>'Subcases Monthly'!N57</f>
        <v>0</v>
      </c>
      <c r="Q55" s="225">
        <f>'Subcases Monthly'!O57</f>
        <v>0</v>
      </c>
      <c r="R55" s="225">
        <f>'Subcases Monthly'!P57</f>
        <v>0</v>
      </c>
      <c r="S55" s="225">
        <v>1</v>
      </c>
      <c r="T55" s="225">
        <v>2</v>
      </c>
    </row>
    <row r="56" spans="1:20" x14ac:dyDescent="0.3">
      <c r="A56" s="224">
        <f t="shared" si="1"/>
        <v>5</v>
      </c>
      <c r="B56" s="224">
        <f t="shared" si="1"/>
        <v>22</v>
      </c>
      <c r="C56" s="224" t="s">
        <v>273</v>
      </c>
      <c r="D56" s="224" t="s">
        <v>284</v>
      </c>
      <c r="E56" s="224" t="str">
        <f>'Subcases Monthly'!$C$43</f>
        <v>Circuit Civil</v>
      </c>
      <c r="F56" s="225" t="str">
        <f>'Subcases Monthly'!C58</f>
        <v>Writs of Certiorari (SRS)</v>
      </c>
      <c r="G56" s="225">
        <f>'Subcases Monthly'!E58</f>
        <v>0</v>
      </c>
      <c r="H56" s="225">
        <f>'Subcases Monthly'!F58</f>
        <v>0</v>
      </c>
      <c r="I56" s="225">
        <f>'Subcases Monthly'!G58</f>
        <v>0</v>
      </c>
      <c r="J56" s="225">
        <f>'Subcases Monthly'!H58</f>
        <v>0</v>
      </c>
      <c r="K56" s="225">
        <f>'Subcases Monthly'!I58</f>
        <v>0</v>
      </c>
      <c r="L56" s="225">
        <f>'Subcases Monthly'!J58</f>
        <v>0</v>
      </c>
      <c r="M56" s="225">
        <f>'Subcases Monthly'!K58</f>
        <v>0</v>
      </c>
      <c r="N56" s="225">
        <f>'Subcases Monthly'!L58</f>
        <v>0</v>
      </c>
      <c r="O56" s="225">
        <f>'Subcases Monthly'!M58</f>
        <v>0</v>
      </c>
      <c r="P56" s="225">
        <f>'Subcases Monthly'!N58</f>
        <v>0</v>
      </c>
      <c r="Q56" s="225">
        <f>'Subcases Monthly'!O58</f>
        <v>0</v>
      </c>
      <c r="R56" s="225">
        <f>'Subcases Monthly'!P58</f>
        <v>0</v>
      </c>
      <c r="S56" s="225">
        <v>1</v>
      </c>
      <c r="T56" s="225">
        <v>2</v>
      </c>
    </row>
    <row r="57" spans="1:20" x14ac:dyDescent="0.3">
      <c r="A57" s="224">
        <f t="shared" si="1"/>
        <v>5</v>
      </c>
      <c r="B57" s="224">
        <f t="shared" si="1"/>
        <v>22</v>
      </c>
      <c r="C57" s="224" t="s">
        <v>273</v>
      </c>
      <c r="D57" s="224" t="s">
        <v>284</v>
      </c>
      <c r="E57" s="224" t="str">
        <f>'Subcases Monthly'!$C$43</f>
        <v>Circuit Civil</v>
      </c>
      <c r="F57" s="225" t="str">
        <f>'Subcases Monthly'!C59</f>
        <v>Medical Extensions (Petitions to Extend) (Non-SRS)</v>
      </c>
      <c r="G57" s="225">
        <f>'Subcases Monthly'!E59</f>
        <v>5</v>
      </c>
      <c r="H57" s="225">
        <f>'Subcases Monthly'!F59</f>
        <v>6</v>
      </c>
      <c r="I57" s="225">
        <f>'Subcases Monthly'!G59</f>
        <v>10</v>
      </c>
      <c r="J57" s="225">
        <f>'Subcases Monthly'!H59</f>
        <v>4</v>
      </c>
      <c r="K57" s="225">
        <f>'Subcases Monthly'!I59</f>
        <v>23</v>
      </c>
      <c r="L57" s="225">
        <f>'Subcases Monthly'!J59</f>
        <v>0</v>
      </c>
      <c r="M57" s="225">
        <f>'Subcases Monthly'!K59</f>
        <v>0</v>
      </c>
      <c r="N57" s="225">
        <f>'Subcases Monthly'!L59</f>
        <v>0</v>
      </c>
      <c r="O57" s="225">
        <f>'Subcases Monthly'!M59</f>
        <v>0</v>
      </c>
      <c r="P57" s="225">
        <f>'Subcases Monthly'!N59</f>
        <v>0</v>
      </c>
      <c r="Q57" s="225">
        <f>'Subcases Monthly'!O59</f>
        <v>0</v>
      </c>
      <c r="R57" s="225">
        <f>'Subcases Monthly'!P59</f>
        <v>0</v>
      </c>
      <c r="S57" s="225">
        <v>1</v>
      </c>
      <c r="T57" s="225">
        <v>2</v>
      </c>
    </row>
    <row r="58" spans="1:20" x14ac:dyDescent="0.3">
      <c r="A58" s="224">
        <f t="shared" si="1"/>
        <v>5</v>
      </c>
      <c r="B58" s="224">
        <f t="shared" si="1"/>
        <v>22</v>
      </c>
      <c r="C58" s="224" t="s">
        <v>273</v>
      </c>
      <c r="D58" s="224" t="s">
        <v>284</v>
      </c>
      <c r="E58" s="224" t="str">
        <f>'Subcases Monthly'!$C$43</f>
        <v>Circuit Civil</v>
      </c>
      <c r="F58" s="225" t="str">
        <f>'Subcases Monthly'!C60</f>
        <v>Transfers of Lien to Security (Non-SRS)</v>
      </c>
      <c r="G58" s="225">
        <f>'Subcases Monthly'!E60</f>
        <v>1</v>
      </c>
      <c r="H58" s="225">
        <f>'Subcases Monthly'!F60</f>
        <v>2</v>
      </c>
      <c r="I58" s="225">
        <f>'Subcases Monthly'!G60</f>
        <v>3</v>
      </c>
      <c r="J58" s="225">
        <f>'Subcases Monthly'!H60</f>
        <v>0</v>
      </c>
      <c r="K58" s="225">
        <f>'Subcases Monthly'!I60</f>
        <v>2</v>
      </c>
      <c r="L58" s="225">
        <f>'Subcases Monthly'!J60</f>
        <v>0</v>
      </c>
      <c r="M58" s="225">
        <f>'Subcases Monthly'!K60</f>
        <v>0</v>
      </c>
      <c r="N58" s="225">
        <f>'Subcases Monthly'!L60</f>
        <v>0</v>
      </c>
      <c r="O58" s="225">
        <f>'Subcases Monthly'!M60</f>
        <v>0</v>
      </c>
      <c r="P58" s="225">
        <f>'Subcases Monthly'!N60</f>
        <v>0</v>
      </c>
      <c r="Q58" s="225">
        <f>'Subcases Monthly'!O60</f>
        <v>0</v>
      </c>
      <c r="R58" s="225">
        <f>'Subcases Monthly'!P60</f>
        <v>0</v>
      </c>
      <c r="S58" s="225">
        <v>1</v>
      </c>
      <c r="T58" s="225">
        <v>2</v>
      </c>
    </row>
    <row r="59" spans="1:20" x14ac:dyDescent="0.3">
      <c r="A59" s="224">
        <f t="shared" si="1"/>
        <v>5</v>
      </c>
      <c r="B59" s="224">
        <f t="shared" si="1"/>
        <v>22</v>
      </c>
      <c r="C59" s="224" t="s">
        <v>273</v>
      </c>
      <c r="D59" s="224" t="s">
        <v>284</v>
      </c>
      <c r="E59" s="224" t="str">
        <f>'Subcases Monthly'!$C$43</f>
        <v>Circuit Civil</v>
      </c>
      <c r="F59" s="225" t="str">
        <f>'Subcases Monthly'!C61</f>
        <v>Civil Contempt for FTA for Jury Duty (Non-SRS)</v>
      </c>
      <c r="G59" s="225">
        <f>'Subcases Monthly'!E61</f>
        <v>0</v>
      </c>
      <c r="H59" s="225">
        <f>'Subcases Monthly'!F61</f>
        <v>0</v>
      </c>
      <c r="I59" s="225">
        <f>'Subcases Monthly'!G61</f>
        <v>0</v>
      </c>
      <c r="J59" s="225">
        <f>'Subcases Monthly'!H61</f>
        <v>0</v>
      </c>
      <c r="K59" s="225">
        <f>'Subcases Monthly'!I61</f>
        <v>0</v>
      </c>
      <c r="L59" s="225">
        <f>'Subcases Monthly'!J61</f>
        <v>0</v>
      </c>
      <c r="M59" s="225">
        <f>'Subcases Monthly'!K61</f>
        <v>0</v>
      </c>
      <c r="N59" s="225">
        <f>'Subcases Monthly'!L61</f>
        <v>0</v>
      </c>
      <c r="O59" s="225">
        <f>'Subcases Monthly'!M61</f>
        <v>0</v>
      </c>
      <c r="P59" s="225">
        <f>'Subcases Monthly'!N61</f>
        <v>0</v>
      </c>
      <c r="Q59" s="225">
        <f>'Subcases Monthly'!O61</f>
        <v>0</v>
      </c>
      <c r="R59" s="225">
        <f>'Subcases Monthly'!P61</f>
        <v>0</v>
      </c>
      <c r="S59" s="225">
        <v>1</v>
      </c>
      <c r="T59" s="225">
        <v>2</v>
      </c>
    </row>
    <row r="60" spans="1:20" x14ac:dyDescent="0.3">
      <c r="A60" s="224">
        <f t="shared" si="1"/>
        <v>5</v>
      </c>
      <c r="B60" s="224">
        <f t="shared" si="1"/>
        <v>22</v>
      </c>
      <c r="C60" s="224" t="s">
        <v>273</v>
      </c>
      <c r="D60" s="224" t="s">
        <v>284</v>
      </c>
      <c r="E60" s="224" t="str">
        <f>'Subcases Monthly'!$C$43</f>
        <v>Circuit Civil</v>
      </c>
      <c r="F60" s="225" t="str">
        <f>'Subcases Monthly'!C62</f>
        <v>Confirmation of Arbitration (Non-SRS)</v>
      </c>
      <c r="G60" s="225">
        <f>'Subcases Monthly'!E62</f>
        <v>0</v>
      </c>
      <c r="H60" s="225">
        <f>'Subcases Monthly'!F62</f>
        <v>0</v>
      </c>
      <c r="I60" s="225">
        <f>'Subcases Monthly'!G62</f>
        <v>0</v>
      </c>
      <c r="J60" s="225">
        <f>'Subcases Monthly'!H62</f>
        <v>0</v>
      </c>
      <c r="K60" s="225">
        <f>'Subcases Monthly'!I62</f>
        <v>0</v>
      </c>
      <c r="L60" s="225">
        <f>'Subcases Monthly'!J62</f>
        <v>0</v>
      </c>
      <c r="M60" s="225">
        <f>'Subcases Monthly'!K62</f>
        <v>0</v>
      </c>
      <c r="N60" s="225">
        <f>'Subcases Monthly'!L62</f>
        <v>0</v>
      </c>
      <c r="O60" s="225">
        <f>'Subcases Monthly'!M62</f>
        <v>0</v>
      </c>
      <c r="P60" s="225">
        <f>'Subcases Monthly'!N62</f>
        <v>0</v>
      </c>
      <c r="Q60" s="225">
        <f>'Subcases Monthly'!O62</f>
        <v>0</v>
      </c>
      <c r="R60" s="225">
        <f>'Subcases Monthly'!P62</f>
        <v>0</v>
      </c>
      <c r="S60" s="225">
        <v>1</v>
      </c>
      <c r="T60" s="225">
        <v>2</v>
      </c>
    </row>
    <row r="61" spans="1:20" x14ac:dyDescent="0.3">
      <c r="A61" s="224">
        <f t="shared" si="1"/>
        <v>5</v>
      </c>
      <c r="B61" s="224">
        <f t="shared" si="1"/>
        <v>22</v>
      </c>
      <c r="C61" s="224" t="s">
        <v>273</v>
      </c>
      <c r="D61" s="224" t="s">
        <v>284</v>
      </c>
      <c r="E61" s="224" t="str">
        <f>'Subcases Monthly'!$C$43</f>
        <v>Circuit Civil</v>
      </c>
      <c r="F61" s="225" t="str">
        <f>'Subcases Monthly'!C63</f>
        <v>Out of State Commission for Foreign Subpoena (Non-SRS)</v>
      </c>
      <c r="G61" s="225">
        <f>'Subcases Monthly'!E63</f>
        <v>0</v>
      </c>
      <c r="H61" s="225">
        <f>'Subcases Monthly'!F63</f>
        <v>0</v>
      </c>
      <c r="I61" s="225">
        <f>'Subcases Monthly'!G63</f>
        <v>0</v>
      </c>
      <c r="J61" s="225">
        <f>'Subcases Monthly'!H63</f>
        <v>0</v>
      </c>
      <c r="K61" s="225">
        <f>'Subcases Monthly'!I63</f>
        <v>0</v>
      </c>
      <c r="L61" s="225">
        <f>'Subcases Monthly'!J63</f>
        <v>0</v>
      </c>
      <c r="M61" s="225">
        <f>'Subcases Monthly'!K63</f>
        <v>0</v>
      </c>
      <c r="N61" s="225">
        <f>'Subcases Monthly'!L63</f>
        <v>0</v>
      </c>
      <c r="O61" s="225">
        <f>'Subcases Monthly'!M63</f>
        <v>0</v>
      </c>
      <c r="P61" s="225">
        <f>'Subcases Monthly'!N63</f>
        <v>0</v>
      </c>
      <c r="Q61" s="225">
        <f>'Subcases Monthly'!O63</f>
        <v>0</v>
      </c>
      <c r="R61" s="225">
        <f>'Subcases Monthly'!P63</f>
        <v>0</v>
      </c>
      <c r="S61" s="225">
        <v>1</v>
      </c>
      <c r="T61" s="225">
        <v>2</v>
      </c>
    </row>
    <row r="62" spans="1:20" x14ac:dyDescent="0.3">
      <c r="A62" s="224">
        <f t="shared" si="1"/>
        <v>5</v>
      </c>
      <c r="B62" s="224">
        <f t="shared" si="1"/>
        <v>22</v>
      </c>
      <c r="C62" s="224" t="s">
        <v>273</v>
      </c>
      <c r="D62" s="224" t="s">
        <v>284</v>
      </c>
      <c r="E62" s="224" t="str">
        <f>'Subcases Monthly'!$C$43</f>
        <v>Circuit Civil</v>
      </c>
      <c r="F62" s="225" t="str">
        <f>'Subcases Monthly'!C64</f>
        <v>Foreign Judgments (Non-SRS)</v>
      </c>
      <c r="G62" s="225">
        <f>'Subcases Monthly'!E64</f>
        <v>1</v>
      </c>
      <c r="H62" s="225">
        <f>'Subcases Monthly'!F64</f>
        <v>3</v>
      </c>
      <c r="I62" s="225">
        <f>'Subcases Monthly'!G64</f>
        <v>2</v>
      </c>
      <c r="J62" s="225">
        <f>'Subcases Monthly'!H64</f>
        <v>0</v>
      </c>
      <c r="K62" s="225">
        <f>'Subcases Monthly'!I64</f>
        <v>0</v>
      </c>
      <c r="L62" s="225">
        <f>'Subcases Monthly'!J64</f>
        <v>0</v>
      </c>
      <c r="M62" s="225">
        <f>'Subcases Monthly'!K64</f>
        <v>0</v>
      </c>
      <c r="N62" s="225">
        <f>'Subcases Monthly'!L64</f>
        <v>0</v>
      </c>
      <c r="O62" s="225">
        <f>'Subcases Monthly'!M64</f>
        <v>0</v>
      </c>
      <c r="P62" s="225">
        <f>'Subcases Monthly'!N64</f>
        <v>0</v>
      </c>
      <c r="Q62" s="225">
        <f>'Subcases Monthly'!O64</f>
        <v>0</v>
      </c>
      <c r="R62" s="225">
        <f>'Subcases Monthly'!P64</f>
        <v>0</v>
      </c>
      <c r="S62" s="225">
        <v>1</v>
      </c>
      <c r="T62" s="225">
        <v>2</v>
      </c>
    </row>
    <row r="63" spans="1:20" x14ac:dyDescent="0.3">
      <c r="A63" s="224">
        <f t="shared" si="1"/>
        <v>5</v>
      </c>
      <c r="B63" s="224">
        <f t="shared" si="1"/>
        <v>22</v>
      </c>
      <c r="C63" s="224" t="s">
        <v>273</v>
      </c>
      <c r="D63" s="224" t="s">
        <v>284</v>
      </c>
      <c r="E63" s="224" t="str">
        <f>'Subcases Monthly'!$C$43</f>
        <v>Circuit Civil</v>
      </c>
      <c r="F63" s="225" t="str">
        <f>'Subcases Monthly'!C65</f>
        <v>Cases unable to be categorized</v>
      </c>
      <c r="G63" s="225">
        <f>'Subcases Monthly'!E65</f>
        <v>0</v>
      </c>
      <c r="H63" s="225">
        <f>'Subcases Monthly'!F65</f>
        <v>0</v>
      </c>
      <c r="I63" s="225">
        <f>'Subcases Monthly'!G65</f>
        <v>0</v>
      </c>
      <c r="J63" s="225">
        <f>'Subcases Monthly'!H65</f>
        <v>0</v>
      </c>
      <c r="K63" s="225">
        <f>'Subcases Monthly'!I65</f>
        <v>0</v>
      </c>
      <c r="L63" s="225">
        <f>'Subcases Monthly'!J65</f>
        <v>0</v>
      </c>
      <c r="M63" s="225">
        <f>'Subcases Monthly'!K65</f>
        <v>0</v>
      </c>
      <c r="N63" s="225">
        <f>'Subcases Monthly'!L65</f>
        <v>0</v>
      </c>
      <c r="O63" s="225">
        <f>'Subcases Monthly'!M65</f>
        <v>0</v>
      </c>
      <c r="P63" s="225">
        <f>'Subcases Monthly'!N65</f>
        <v>0</v>
      </c>
      <c r="Q63" s="225">
        <f>'Subcases Monthly'!O65</f>
        <v>0</v>
      </c>
      <c r="R63" s="225">
        <f>'Subcases Monthly'!P65</f>
        <v>0</v>
      </c>
      <c r="S63" s="225">
        <v>1</v>
      </c>
      <c r="T63" s="225">
        <v>2</v>
      </c>
    </row>
    <row r="64" spans="1:20" x14ac:dyDescent="0.3">
      <c r="A64" s="224">
        <f t="shared" si="1"/>
        <v>5</v>
      </c>
      <c r="B64" s="224">
        <f t="shared" si="1"/>
        <v>22</v>
      </c>
      <c r="C64" s="224" t="s">
        <v>273</v>
      </c>
      <c r="D64" s="224" t="s">
        <v>284</v>
      </c>
      <c r="E64" s="224" t="str">
        <f>'Subcases Monthly'!$C$68</f>
        <v>County Civil</v>
      </c>
      <c r="F64" s="225" t="str">
        <f>'Subcases Monthly'!C69</f>
        <v>Small Claims (up to $5,000) (SRS)</v>
      </c>
      <c r="G64" s="225">
        <f>'Subcases Monthly'!E69</f>
        <v>479</v>
      </c>
      <c r="H64" s="225">
        <f>'Subcases Monthly'!F69</f>
        <v>297</v>
      </c>
      <c r="I64" s="225">
        <f>'Subcases Monthly'!G69</f>
        <v>362</v>
      </c>
      <c r="J64" s="225">
        <f>'Subcases Monthly'!H69</f>
        <v>390</v>
      </c>
      <c r="K64" s="225">
        <f>'Subcases Monthly'!I69</f>
        <v>357</v>
      </c>
      <c r="L64" s="225">
        <f>'Subcases Monthly'!J69</f>
        <v>0</v>
      </c>
      <c r="M64" s="225">
        <f>'Subcases Monthly'!K69</f>
        <v>0</v>
      </c>
      <c r="N64" s="225">
        <f>'Subcases Monthly'!L69</f>
        <v>0</v>
      </c>
      <c r="O64" s="225">
        <f>'Subcases Monthly'!M69</f>
        <v>0</v>
      </c>
      <c r="P64" s="225">
        <f>'Subcases Monthly'!N69</f>
        <v>0</v>
      </c>
      <c r="Q64" s="225">
        <f>'Subcases Monthly'!O69</f>
        <v>0</v>
      </c>
      <c r="R64" s="225">
        <f>'Subcases Monthly'!P69</f>
        <v>0</v>
      </c>
      <c r="S64" s="225">
        <v>1</v>
      </c>
      <c r="T64" s="225">
        <v>2</v>
      </c>
    </row>
    <row r="65" spans="1:20" x14ac:dyDescent="0.3">
      <c r="A65" s="224">
        <f t="shared" si="1"/>
        <v>5</v>
      </c>
      <c r="B65" s="224">
        <f t="shared" si="1"/>
        <v>22</v>
      </c>
      <c r="C65" s="224" t="s">
        <v>273</v>
      </c>
      <c r="D65" s="224" t="s">
        <v>284</v>
      </c>
      <c r="E65" s="224" t="str">
        <f>'Subcases Monthly'!$C$68</f>
        <v>County Civil</v>
      </c>
      <c r="F65" s="225" t="str">
        <f>'Subcases Monthly'!C70</f>
        <v>Small Claims ($5,001 - $8,000) (SRS)</v>
      </c>
      <c r="G65" s="225">
        <f>'Subcases Monthly'!E70</f>
        <v>79</v>
      </c>
      <c r="H65" s="225">
        <f>'Subcases Monthly'!F70</f>
        <v>78</v>
      </c>
      <c r="I65" s="225">
        <f>'Subcases Monthly'!G70</f>
        <v>63</v>
      </c>
      <c r="J65" s="225">
        <f>'Subcases Monthly'!H70</f>
        <v>89</v>
      </c>
      <c r="K65" s="225">
        <f>'Subcases Monthly'!I70</f>
        <v>75</v>
      </c>
      <c r="L65" s="225">
        <f>'Subcases Monthly'!J70</f>
        <v>0</v>
      </c>
      <c r="M65" s="225">
        <f>'Subcases Monthly'!K70</f>
        <v>0</v>
      </c>
      <c r="N65" s="225">
        <f>'Subcases Monthly'!L70</f>
        <v>0</v>
      </c>
      <c r="O65" s="225">
        <f>'Subcases Monthly'!M70</f>
        <v>0</v>
      </c>
      <c r="P65" s="225">
        <f>'Subcases Monthly'!N70</f>
        <v>0</v>
      </c>
      <c r="Q65" s="225">
        <f>'Subcases Monthly'!O70</f>
        <v>0</v>
      </c>
      <c r="R65" s="225">
        <f>'Subcases Monthly'!P70</f>
        <v>0</v>
      </c>
      <c r="S65" s="225">
        <v>1</v>
      </c>
      <c r="T65" s="225">
        <v>2</v>
      </c>
    </row>
    <row r="66" spans="1:20" x14ac:dyDescent="0.3">
      <c r="A66" s="224">
        <f t="shared" si="1"/>
        <v>5</v>
      </c>
      <c r="B66" s="224">
        <f t="shared" si="1"/>
        <v>22</v>
      </c>
      <c r="C66" s="224" t="s">
        <v>273</v>
      </c>
      <c r="D66" s="224" t="s">
        <v>284</v>
      </c>
      <c r="E66" s="224" t="str">
        <f>'Subcases Monthly'!$C$68</f>
        <v>County Civil</v>
      </c>
      <c r="F66" s="225" t="str">
        <f>'Subcases Monthly'!C71</f>
        <v>Civil ($5,001 - $15,000) (SRS)</v>
      </c>
      <c r="G66" s="225">
        <f>'Subcases Monthly'!E71</f>
        <v>0</v>
      </c>
      <c r="H66" s="225">
        <f>'Subcases Monthly'!F71</f>
        <v>0</v>
      </c>
      <c r="I66" s="225">
        <f>'Subcases Monthly'!G71</f>
        <v>0</v>
      </c>
      <c r="J66" s="225">
        <f>'Subcases Monthly'!H71</f>
        <v>0</v>
      </c>
      <c r="K66" s="225">
        <f>'Subcases Monthly'!I71</f>
        <v>0</v>
      </c>
      <c r="L66" s="225">
        <f>'Subcases Monthly'!J71</f>
        <v>0</v>
      </c>
      <c r="M66" s="225">
        <f>'Subcases Monthly'!K71</f>
        <v>0</v>
      </c>
      <c r="N66" s="225">
        <f>'Subcases Monthly'!L71</f>
        <v>0</v>
      </c>
      <c r="O66" s="225">
        <f>'Subcases Monthly'!M71</f>
        <v>0</v>
      </c>
      <c r="P66" s="225">
        <f>'Subcases Monthly'!N71</f>
        <v>0</v>
      </c>
      <c r="Q66" s="225">
        <f>'Subcases Monthly'!O71</f>
        <v>0</v>
      </c>
      <c r="R66" s="225">
        <f>'Subcases Monthly'!P71</f>
        <v>0</v>
      </c>
      <c r="S66" s="225">
        <v>1</v>
      </c>
      <c r="T66" s="225">
        <v>2</v>
      </c>
    </row>
    <row r="67" spans="1:20" x14ac:dyDescent="0.3">
      <c r="A67" s="224">
        <f t="shared" si="1"/>
        <v>5</v>
      </c>
      <c r="B67" s="224">
        <f t="shared" si="1"/>
        <v>22</v>
      </c>
      <c r="C67" s="224" t="s">
        <v>273</v>
      </c>
      <c r="D67" s="224" t="s">
        <v>284</v>
      </c>
      <c r="E67" s="224" t="str">
        <f>'Subcases Monthly'!$C$68</f>
        <v>County Civil</v>
      </c>
      <c r="F67" s="225" t="str">
        <f>'Subcases Monthly'!C72</f>
        <v>Civil ($8,001 - $15,000) (SRS)</v>
      </c>
      <c r="G67" s="225">
        <f>'Subcases Monthly'!E72</f>
        <v>80</v>
      </c>
      <c r="H67" s="225">
        <f>'Subcases Monthly'!F72</f>
        <v>70</v>
      </c>
      <c r="I67" s="225">
        <f>'Subcases Monthly'!G72</f>
        <v>77</v>
      </c>
      <c r="J67" s="225">
        <f>'Subcases Monthly'!H72</f>
        <v>85</v>
      </c>
      <c r="K67" s="225">
        <f>'Subcases Monthly'!I72</f>
        <v>99</v>
      </c>
      <c r="L67" s="225">
        <f>'Subcases Monthly'!J72</f>
        <v>0</v>
      </c>
      <c r="M67" s="225">
        <f>'Subcases Monthly'!K72</f>
        <v>0</v>
      </c>
      <c r="N67" s="225">
        <f>'Subcases Monthly'!L72</f>
        <v>0</v>
      </c>
      <c r="O67" s="225">
        <f>'Subcases Monthly'!M72</f>
        <v>0</v>
      </c>
      <c r="P67" s="225">
        <f>'Subcases Monthly'!N72</f>
        <v>0</v>
      </c>
      <c r="Q67" s="225">
        <f>'Subcases Monthly'!O72</f>
        <v>0</v>
      </c>
      <c r="R67" s="225">
        <f>'Subcases Monthly'!P72</f>
        <v>0</v>
      </c>
      <c r="S67" s="225">
        <v>1</v>
      </c>
      <c r="T67" s="225">
        <v>2</v>
      </c>
    </row>
    <row r="68" spans="1:20" x14ac:dyDescent="0.3">
      <c r="A68" s="224">
        <f t="shared" si="1"/>
        <v>5</v>
      </c>
      <c r="B68" s="224">
        <f t="shared" si="1"/>
        <v>22</v>
      </c>
      <c r="C68" s="224" t="s">
        <v>273</v>
      </c>
      <c r="D68" s="224" t="s">
        <v>284</v>
      </c>
      <c r="E68" s="224" t="str">
        <f>'Subcases Monthly'!$C$68</f>
        <v>County Civil</v>
      </c>
      <c r="F68" s="225" t="str">
        <f>'Subcases Monthly'!C73</f>
        <v>Civil ($15,001 - $30,000) (SRS)</v>
      </c>
      <c r="G68" s="225">
        <f>'Subcases Monthly'!E73</f>
        <v>40</v>
      </c>
      <c r="H68" s="225">
        <f>'Subcases Monthly'!F73</f>
        <v>45</v>
      </c>
      <c r="I68" s="225">
        <f>'Subcases Monthly'!G73</f>
        <v>51</v>
      </c>
      <c r="J68" s="225">
        <f>'Subcases Monthly'!H73</f>
        <v>47</v>
      </c>
      <c r="K68" s="225">
        <f>'Subcases Monthly'!I73</f>
        <v>41</v>
      </c>
      <c r="L68" s="225">
        <f>'Subcases Monthly'!J73</f>
        <v>0</v>
      </c>
      <c r="M68" s="225">
        <f>'Subcases Monthly'!K73</f>
        <v>0</v>
      </c>
      <c r="N68" s="225">
        <f>'Subcases Monthly'!L73</f>
        <v>0</v>
      </c>
      <c r="O68" s="225">
        <f>'Subcases Monthly'!M73</f>
        <v>0</v>
      </c>
      <c r="P68" s="225">
        <f>'Subcases Monthly'!N73</f>
        <v>0</v>
      </c>
      <c r="Q68" s="225">
        <f>'Subcases Monthly'!O73</f>
        <v>0</v>
      </c>
      <c r="R68" s="225">
        <f>'Subcases Monthly'!P73</f>
        <v>0</v>
      </c>
      <c r="S68" s="225">
        <v>1</v>
      </c>
      <c r="T68" s="225">
        <v>2</v>
      </c>
    </row>
    <row r="69" spans="1:20" x14ac:dyDescent="0.3">
      <c r="A69" s="224">
        <f t="shared" si="1"/>
        <v>5</v>
      </c>
      <c r="B69" s="224">
        <f t="shared" si="1"/>
        <v>22</v>
      </c>
      <c r="C69" s="224" t="s">
        <v>273</v>
      </c>
      <c r="D69" s="224" t="s">
        <v>284</v>
      </c>
      <c r="E69" s="224" t="str">
        <f>'Subcases Monthly'!$C$68</f>
        <v>County Civil</v>
      </c>
      <c r="F69" s="225" t="str">
        <f>'Subcases Monthly'!C75</f>
        <v>Replevins (SRS)</v>
      </c>
      <c r="G69" s="225">
        <f>'Subcases Monthly'!E75</f>
        <v>8</v>
      </c>
      <c r="H69" s="225">
        <f>'Subcases Monthly'!F75</f>
        <v>6</v>
      </c>
      <c r="I69" s="225">
        <f>'Subcases Monthly'!G75</f>
        <v>6</v>
      </c>
      <c r="J69" s="225">
        <f>'Subcases Monthly'!H75</f>
        <v>12</v>
      </c>
      <c r="K69" s="225">
        <f>'Subcases Monthly'!I75</f>
        <v>7</v>
      </c>
      <c r="L69" s="225">
        <f>'Subcases Monthly'!J75</f>
        <v>0</v>
      </c>
      <c r="M69" s="225">
        <f>'Subcases Monthly'!K75</f>
        <v>0</v>
      </c>
      <c r="N69" s="225">
        <f>'Subcases Monthly'!L75</f>
        <v>0</v>
      </c>
      <c r="O69" s="225">
        <f>'Subcases Monthly'!M75</f>
        <v>0</v>
      </c>
      <c r="P69" s="225">
        <f>'Subcases Monthly'!N75</f>
        <v>0</v>
      </c>
      <c r="Q69" s="225">
        <f>'Subcases Monthly'!O75</f>
        <v>0</v>
      </c>
      <c r="R69" s="225">
        <f>'Subcases Monthly'!P75</f>
        <v>0</v>
      </c>
      <c r="S69" s="225">
        <v>1</v>
      </c>
      <c r="T69" s="225">
        <v>2</v>
      </c>
    </row>
    <row r="70" spans="1:20" x14ac:dyDescent="0.3">
      <c r="A70" s="224">
        <f t="shared" si="1"/>
        <v>5</v>
      </c>
      <c r="B70" s="224">
        <f t="shared" si="1"/>
        <v>22</v>
      </c>
      <c r="C70" s="224" t="s">
        <v>273</v>
      </c>
      <c r="D70" s="224" t="s">
        <v>284</v>
      </c>
      <c r="E70" s="224" t="str">
        <f>'Subcases Monthly'!$C$68</f>
        <v>County Civil</v>
      </c>
      <c r="F70" s="225" t="str">
        <f>'Subcases Monthly'!C76</f>
        <v>Evictions (SRS)</v>
      </c>
      <c r="G70" s="225">
        <f>'Subcases Monthly'!E76</f>
        <v>311</v>
      </c>
      <c r="H70" s="225">
        <f>'Subcases Monthly'!F76</f>
        <v>209</v>
      </c>
      <c r="I70" s="225">
        <f>'Subcases Monthly'!G76</f>
        <v>278</v>
      </c>
      <c r="J70" s="225">
        <f>'Subcases Monthly'!H76</f>
        <v>280</v>
      </c>
      <c r="K70" s="225">
        <f>'Subcases Monthly'!I76</f>
        <v>228</v>
      </c>
      <c r="L70" s="225">
        <f>'Subcases Monthly'!J76</f>
        <v>0</v>
      </c>
      <c r="M70" s="225">
        <f>'Subcases Monthly'!K76</f>
        <v>0</v>
      </c>
      <c r="N70" s="225">
        <f>'Subcases Monthly'!L76</f>
        <v>0</v>
      </c>
      <c r="O70" s="225">
        <f>'Subcases Monthly'!M76</f>
        <v>0</v>
      </c>
      <c r="P70" s="225">
        <f>'Subcases Monthly'!N76</f>
        <v>0</v>
      </c>
      <c r="Q70" s="225">
        <f>'Subcases Monthly'!O76</f>
        <v>0</v>
      </c>
      <c r="R70" s="225">
        <f>'Subcases Monthly'!P76</f>
        <v>0</v>
      </c>
      <c r="S70" s="225">
        <v>1</v>
      </c>
      <c r="T70" s="225">
        <v>2</v>
      </c>
    </row>
    <row r="71" spans="1:20" x14ac:dyDescent="0.3">
      <c r="A71" s="224">
        <f t="shared" si="1"/>
        <v>5</v>
      </c>
      <c r="B71" s="224">
        <f t="shared" si="1"/>
        <v>22</v>
      </c>
      <c r="C71" s="224" t="s">
        <v>273</v>
      </c>
      <c r="D71" s="224" t="s">
        <v>284</v>
      </c>
      <c r="E71" s="224" t="str">
        <f>'Subcases Monthly'!$C$68</f>
        <v>County Civil</v>
      </c>
      <c r="F71" s="225" t="str">
        <f>'Subcases Monthly'!C77</f>
        <v>Other County Civil (Non-Monetary) (SRS)</v>
      </c>
      <c r="G71" s="225">
        <f>'Subcases Monthly'!E77</f>
        <v>3</v>
      </c>
      <c r="H71" s="225">
        <f>'Subcases Monthly'!F77</f>
        <v>7</v>
      </c>
      <c r="I71" s="225">
        <f>'Subcases Monthly'!G77</f>
        <v>1</v>
      </c>
      <c r="J71" s="225">
        <f>'Subcases Monthly'!H77</f>
        <v>8</v>
      </c>
      <c r="K71" s="225">
        <f>'Subcases Monthly'!I77</f>
        <v>4</v>
      </c>
      <c r="L71" s="225">
        <f>'Subcases Monthly'!J77</f>
        <v>0</v>
      </c>
      <c r="M71" s="225">
        <f>'Subcases Monthly'!K77</f>
        <v>0</v>
      </c>
      <c r="N71" s="225">
        <f>'Subcases Monthly'!L77</f>
        <v>0</v>
      </c>
      <c r="O71" s="225">
        <f>'Subcases Monthly'!M77</f>
        <v>0</v>
      </c>
      <c r="P71" s="225">
        <f>'Subcases Monthly'!N77</f>
        <v>0</v>
      </c>
      <c r="Q71" s="225">
        <f>'Subcases Monthly'!O77</f>
        <v>0</v>
      </c>
      <c r="R71" s="225">
        <f>'Subcases Monthly'!P77</f>
        <v>0</v>
      </c>
      <c r="S71" s="225">
        <v>1</v>
      </c>
      <c r="T71" s="225">
        <v>2</v>
      </c>
    </row>
    <row r="72" spans="1:20" x14ac:dyDescent="0.3">
      <c r="A72" s="224">
        <f t="shared" si="1"/>
        <v>5</v>
      </c>
      <c r="B72" s="224">
        <f t="shared" si="1"/>
        <v>22</v>
      </c>
      <c r="C72" s="224" t="s">
        <v>273</v>
      </c>
      <c r="D72" s="224" t="s">
        <v>284</v>
      </c>
      <c r="E72" s="224" t="str">
        <f>'Subcases Monthly'!$C$68</f>
        <v>County Civil</v>
      </c>
      <c r="F72" s="225" t="str">
        <f>'Subcases Monthly'!C78</f>
        <v>Registry Deposits without an Underlying Case (Non-SRS)</v>
      </c>
      <c r="G72" s="225">
        <f>'Subcases Monthly'!E78</f>
        <v>0</v>
      </c>
      <c r="H72" s="225">
        <f>'Subcases Monthly'!F78</f>
        <v>0</v>
      </c>
      <c r="I72" s="225">
        <f>'Subcases Monthly'!G78</f>
        <v>0</v>
      </c>
      <c r="J72" s="225">
        <f>'Subcases Monthly'!H78</f>
        <v>0</v>
      </c>
      <c r="K72" s="225">
        <f>'Subcases Monthly'!I78</f>
        <v>0</v>
      </c>
      <c r="L72" s="225">
        <f>'Subcases Monthly'!J78</f>
        <v>0</v>
      </c>
      <c r="M72" s="225">
        <f>'Subcases Monthly'!K78</f>
        <v>0</v>
      </c>
      <c r="N72" s="225">
        <f>'Subcases Monthly'!L78</f>
        <v>0</v>
      </c>
      <c r="O72" s="225">
        <f>'Subcases Monthly'!M78</f>
        <v>0</v>
      </c>
      <c r="P72" s="225">
        <f>'Subcases Monthly'!N78</f>
        <v>0</v>
      </c>
      <c r="Q72" s="225">
        <f>'Subcases Monthly'!O78</f>
        <v>0</v>
      </c>
      <c r="R72" s="225">
        <f>'Subcases Monthly'!P78</f>
        <v>0</v>
      </c>
      <c r="S72" s="225">
        <v>1</v>
      </c>
      <c r="T72" s="225">
        <v>2</v>
      </c>
    </row>
    <row r="73" spans="1:20" x14ac:dyDescent="0.3">
      <c r="A73" s="224">
        <f t="shared" si="1"/>
        <v>5</v>
      </c>
      <c r="B73" s="224">
        <f t="shared" si="1"/>
        <v>22</v>
      </c>
      <c r="C73" s="224" t="s">
        <v>273</v>
      </c>
      <c r="D73" s="224" t="s">
        <v>284</v>
      </c>
      <c r="E73" s="224" t="str">
        <f>'Subcases Monthly'!$C$68</f>
        <v>County Civil</v>
      </c>
      <c r="F73" s="225" t="str">
        <f>'Subcases Monthly'!C79</f>
        <v>Foreign Judgments (Non-SRS)</v>
      </c>
      <c r="G73" s="225">
        <f>'Subcases Monthly'!E79</f>
        <v>0</v>
      </c>
      <c r="H73" s="225">
        <f>'Subcases Monthly'!F79</f>
        <v>1</v>
      </c>
      <c r="I73" s="225">
        <f>'Subcases Monthly'!G79</f>
        <v>2</v>
      </c>
      <c r="J73" s="225">
        <f>'Subcases Monthly'!H79</f>
        <v>2</v>
      </c>
      <c r="K73" s="225">
        <f>'Subcases Monthly'!I79</f>
        <v>2</v>
      </c>
      <c r="L73" s="225">
        <f>'Subcases Monthly'!J79</f>
        <v>0</v>
      </c>
      <c r="M73" s="225">
        <f>'Subcases Monthly'!K79</f>
        <v>0</v>
      </c>
      <c r="N73" s="225">
        <f>'Subcases Monthly'!L79</f>
        <v>0</v>
      </c>
      <c r="O73" s="225">
        <f>'Subcases Monthly'!M79</f>
        <v>0</v>
      </c>
      <c r="P73" s="225">
        <f>'Subcases Monthly'!N79</f>
        <v>0</v>
      </c>
      <c r="Q73" s="225">
        <f>'Subcases Monthly'!O79</f>
        <v>0</v>
      </c>
      <c r="R73" s="225">
        <f>'Subcases Monthly'!P79</f>
        <v>0</v>
      </c>
      <c r="S73" s="225">
        <v>1</v>
      </c>
      <c r="T73" s="225">
        <v>2</v>
      </c>
    </row>
    <row r="74" spans="1:20" x14ac:dyDescent="0.3">
      <c r="A74" s="224">
        <f t="shared" si="1"/>
        <v>5</v>
      </c>
      <c r="B74" s="224">
        <f t="shared" si="1"/>
        <v>22</v>
      </c>
      <c r="C74" s="224" t="s">
        <v>273</v>
      </c>
      <c r="D74" s="224" t="s">
        <v>284</v>
      </c>
      <c r="E74" s="224" t="str">
        <f>'Subcases Monthly'!$C$68</f>
        <v>County Civil</v>
      </c>
      <c r="F74" s="225" t="str">
        <f>'Subcases Monthly'!C80</f>
        <v>Applications for Voluntary Binding Arbitration (Non-SRS)</v>
      </c>
      <c r="G74" s="225">
        <f>'Subcases Monthly'!E80</f>
        <v>0</v>
      </c>
      <c r="H74" s="225">
        <f>'Subcases Monthly'!F80</f>
        <v>0</v>
      </c>
      <c r="I74" s="225">
        <f>'Subcases Monthly'!G80</f>
        <v>0</v>
      </c>
      <c r="J74" s="225">
        <f>'Subcases Monthly'!H80</f>
        <v>0</v>
      </c>
      <c r="K74" s="225">
        <f>'Subcases Monthly'!I80</f>
        <v>0</v>
      </c>
      <c r="L74" s="225">
        <f>'Subcases Monthly'!J80</f>
        <v>0</v>
      </c>
      <c r="M74" s="225">
        <f>'Subcases Monthly'!K80</f>
        <v>0</v>
      </c>
      <c r="N74" s="225">
        <f>'Subcases Monthly'!L80</f>
        <v>0</v>
      </c>
      <c r="O74" s="225">
        <f>'Subcases Monthly'!M80</f>
        <v>0</v>
      </c>
      <c r="P74" s="225">
        <f>'Subcases Monthly'!N80</f>
        <v>0</v>
      </c>
      <c r="Q74" s="225">
        <f>'Subcases Monthly'!O80</f>
        <v>0</v>
      </c>
      <c r="R74" s="225">
        <f>'Subcases Monthly'!P80</f>
        <v>0</v>
      </c>
      <c r="S74" s="225">
        <v>1</v>
      </c>
      <c r="T74" s="225">
        <v>2</v>
      </c>
    </row>
    <row r="75" spans="1:20" x14ac:dyDescent="0.3">
      <c r="A75" s="224">
        <f t="shared" si="1"/>
        <v>5</v>
      </c>
      <c r="B75" s="224">
        <f t="shared" si="1"/>
        <v>22</v>
      </c>
      <c r="C75" s="224" t="s">
        <v>273</v>
      </c>
      <c r="D75" s="224" t="s">
        <v>284</v>
      </c>
      <c r="E75" s="224" t="str">
        <f>'Subcases Monthly'!$C$68</f>
        <v>County Civil</v>
      </c>
      <c r="F75" s="225" t="str">
        <f>'Subcases Monthly'!C81</f>
        <v>Cases unable to be categorized</v>
      </c>
      <c r="G75" s="225">
        <f>'Subcases Monthly'!E81</f>
        <v>0</v>
      </c>
      <c r="H75" s="225">
        <f>'Subcases Monthly'!F81</f>
        <v>0</v>
      </c>
      <c r="I75" s="225">
        <f>'Subcases Monthly'!G81</f>
        <v>0</v>
      </c>
      <c r="J75" s="225">
        <f>'Subcases Monthly'!H81</f>
        <v>0</v>
      </c>
      <c r="K75" s="225">
        <f>'Subcases Monthly'!I81</f>
        <v>0</v>
      </c>
      <c r="L75" s="225">
        <f>'Subcases Monthly'!J81</f>
        <v>0</v>
      </c>
      <c r="M75" s="225">
        <f>'Subcases Monthly'!K81</f>
        <v>0</v>
      </c>
      <c r="N75" s="225">
        <f>'Subcases Monthly'!L81</f>
        <v>0</v>
      </c>
      <c r="O75" s="225">
        <f>'Subcases Monthly'!M81</f>
        <v>0</v>
      </c>
      <c r="P75" s="225">
        <f>'Subcases Monthly'!N81</f>
        <v>0</v>
      </c>
      <c r="Q75" s="225">
        <f>'Subcases Monthly'!O81</f>
        <v>0</v>
      </c>
      <c r="R75" s="225">
        <f>'Subcases Monthly'!P81</f>
        <v>0</v>
      </c>
      <c r="S75" s="225">
        <v>1</v>
      </c>
      <c r="T75" s="225">
        <v>2</v>
      </c>
    </row>
    <row r="76" spans="1:20" x14ac:dyDescent="0.3">
      <c r="A76" s="224">
        <f t="shared" si="1"/>
        <v>5</v>
      </c>
      <c r="B76" s="224">
        <f t="shared" si="1"/>
        <v>22</v>
      </c>
      <c r="C76" s="224" t="s">
        <v>273</v>
      </c>
      <c r="D76" s="224" t="s">
        <v>284</v>
      </c>
      <c r="E76" s="224" t="str">
        <f>'Subcases Monthly'!$C$84</f>
        <v>Probate</v>
      </c>
      <c r="F76" s="225" t="str">
        <f>'Subcases Monthly'!C85</f>
        <v>Probate (SRS)</v>
      </c>
      <c r="G76" s="225">
        <f>'Subcases Monthly'!E85</f>
        <v>222</v>
      </c>
      <c r="H76" s="225">
        <f>'Subcases Monthly'!F85</f>
        <v>197</v>
      </c>
      <c r="I76" s="225">
        <f>'Subcases Monthly'!G85</f>
        <v>203</v>
      </c>
      <c r="J76" s="225">
        <f>'Subcases Monthly'!H85</f>
        <v>216</v>
      </c>
      <c r="K76" s="225">
        <f>'Subcases Monthly'!I85</f>
        <v>210</v>
      </c>
      <c r="L76" s="225">
        <f>'Subcases Monthly'!J85</f>
        <v>0</v>
      </c>
      <c r="M76" s="225">
        <f>'Subcases Monthly'!K85</f>
        <v>0</v>
      </c>
      <c r="N76" s="225">
        <f>'Subcases Monthly'!L85</f>
        <v>0</v>
      </c>
      <c r="O76" s="225">
        <f>'Subcases Monthly'!M85</f>
        <v>0</v>
      </c>
      <c r="P76" s="225">
        <f>'Subcases Monthly'!N85</f>
        <v>0</v>
      </c>
      <c r="Q76" s="225">
        <f>'Subcases Monthly'!O85</f>
        <v>0</v>
      </c>
      <c r="R76" s="225">
        <f>'Subcases Monthly'!P85</f>
        <v>0</v>
      </c>
      <c r="S76" s="225">
        <v>1</v>
      </c>
      <c r="T76" s="225">
        <v>2</v>
      </c>
    </row>
    <row r="77" spans="1:20" x14ac:dyDescent="0.3">
      <c r="A77" s="224">
        <f t="shared" si="1"/>
        <v>5</v>
      </c>
      <c r="B77" s="224">
        <f t="shared" si="1"/>
        <v>22</v>
      </c>
      <c r="C77" s="224" t="s">
        <v>273</v>
      </c>
      <c r="D77" s="224" t="s">
        <v>284</v>
      </c>
      <c r="E77" s="224" t="str">
        <f>'Subcases Monthly'!$C$84</f>
        <v>Probate</v>
      </c>
      <c r="F77" s="225" t="str">
        <f>'Subcases Monthly'!C86</f>
        <v>Guardianship (SRS)</v>
      </c>
      <c r="G77" s="225">
        <f>'Subcases Monthly'!E86</f>
        <v>36</v>
      </c>
      <c r="H77" s="225">
        <f>'Subcases Monthly'!F86</f>
        <v>20</v>
      </c>
      <c r="I77" s="225">
        <f>'Subcases Monthly'!G86</f>
        <v>21</v>
      </c>
      <c r="J77" s="225">
        <f>'Subcases Monthly'!H86</f>
        <v>21</v>
      </c>
      <c r="K77" s="225">
        <f>'Subcases Monthly'!I86</f>
        <v>26</v>
      </c>
      <c r="L77" s="225">
        <f>'Subcases Monthly'!J86</f>
        <v>0</v>
      </c>
      <c r="M77" s="225">
        <f>'Subcases Monthly'!K86</f>
        <v>0</v>
      </c>
      <c r="N77" s="225">
        <f>'Subcases Monthly'!L86</f>
        <v>0</v>
      </c>
      <c r="O77" s="225">
        <f>'Subcases Monthly'!M86</f>
        <v>0</v>
      </c>
      <c r="P77" s="225">
        <f>'Subcases Monthly'!N86</f>
        <v>0</v>
      </c>
      <c r="Q77" s="225">
        <f>'Subcases Monthly'!O86</f>
        <v>0</v>
      </c>
      <c r="R77" s="225">
        <f>'Subcases Monthly'!P86</f>
        <v>0</v>
      </c>
      <c r="S77" s="225">
        <v>1</v>
      </c>
      <c r="T77" s="225">
        <v>2</v>
      </c>
    </row>
    <row r="78" spans="1:20" x14ac:dyDescent="0.3">
      <c r="A78" s="224">
        <f t="shared" si="1"/>
        <v>5</v>
      </c>
      <c r="B78" s="224">
        <f t="shared" si="1"/>
        <v>22</v>
      </c>
      <c r="C78" s="224" t="s">
        <v>273</v>
      </c>
      <c r="D78" s="224" t="s">
        <v>284</v>
      </c>
      <c r="E78" s="224" t="str">
        <f>'Subcases Monthly'!$C$84</f>
        <v>Probate</v>
      </c>
      <c r="F78" s="225" t="str">
        <f>'Subcases Monthly'!C87</f>
        <v>Probate Trust (SRS)</v>
      </c>
      <c r="G78" s="225">
        <f>'Subcases Monthly'!E87</f>
        <v>1</v>
      </c>
      <c r="H78" s="225">
        <f>'Subcases Monthly'!F87</f>
        <v>1</v>
      </c>
      <c r="I78" s="225">
        <f>'Subcases Monthly'!G87</f>
        <v>4</v>
      </c>
      <c r="J78" s="225">
        <f>'Subcases Monthly'!H87</f>
        <v>2</v>
      </c>
      <c r="K78" s="225">
        <f>'Subcases Monthly'!I87</f>
        <v>3</v>
      </c>
      <c r="L78" s="225">
        <f>'Subcases Monthly'!J87</f>
        <v>0</v>
      </c>
      <c r="M78" s="225">
        <f>'Subcases Monthly'!K87</f>
        <v>0</v>
      </c>
      <c r="N78" s="225">
        <f>'Subcases Monthly'!L87</f>
        <v>0</v>
      </c>
      <c r="O78" s="225">
        <f>'Subcases Monthly'!M87</f>
        <v>0</v>
      </c>
      <c r="P78" s="225">
        <f>'Subcases Monthly'!N87</f>
        <v>0</v>
      </c>
      <c r="Q78" s="225">
        <f>'Subcases Monthly'!O87</f>
        <v>0</v>
      </c>
      <c r="R78" s="225">
        <f>'Subcases Monthly'!P87</f>
        <v>0</v>
      </c>
      <c r="S78" s="225">
        <v>1</v>
      </c>
      <c r="T78" s="225">
        <v>2</v>
      </c>
    </row>
    <row r="79" spans="1:20" x14ac:dyDescent="0.3">
      <c r="A79" s="224">
        <f t="shared" si="1"/>
        <v>5</v>
      </c>
      <c r="B79" s="224">
        <f t="shared" si="1"/>
        <v>22</v>
      </c>
      <c r="C79" s="224" t="s">
        <v>273</v>
      </c>
      <c r="D79" s="224" t="s">
        <v>284</v>
      </c>
      <c r="E79" s="224" t="str">
        <f>'Subcases Monthly'!$C$84</f>
        <v>Probate</v>
      </c>
      <c r="F79" s="225" t="str">
        <f>'Subcases Monthly'!C88</f>
        <v>Baker Act (SRS)</v>
      </c>
      <c r="G79" s="225">
        <f>'Subcases Monthly'!E88</f>
        <v>62</v>
      </c>
      <c r="H79" s="225">
        <f>'Subcases Monthly'!F88</f>
        <v>59</v>
      </c>
      <c r="I79" s="225">
        <f>'Subcases Monthly'!G88</f>
        <v>61</v>
      </c>
      <c r="J79" s="225">
        <f>'Subcases Monthly'!H88</f>
        <v>82</v>
      </c>
      <c r="K79" s="225">
        <f>'Subcases Monthly'!I88</f>
        <v>55</v>
      </c>
      <c r="L79" s="225">
        <f>'Subcases Monthly'!J88</f>
        <v>0</v>
      </c>
      <c r="M79" s="225">
        <f>'Subcases Monthly'!K88</f>
        <v>0</v>
      </c>
      <c r="N79" s="225">
        <f>'Subcases Monthly'!L88</f>
        <v>0</v>
      </c>
      <c r="O79" s="225">
        <f>'Subcases Monthly'!M88</f>
        <v>0</v>
      </c>
      <c r="P79" s="225">
        <f>'Subcases Monthly'!N88</f>
        <v>0</v>
      </c>
      <c r="Q79" s="225">
        <f>'Subcases Monthly'!O88</f>
        <v>0</v>
      </c>
      <c r="R79" s="225">
        <f>'Subcases Monthly'!P88</f>
        <v>0</v>
      </c>
      <c r="S79" s="225">
        <v>1</v>
      </c>
      <c r="T79" s="225">
        <v>2</v>
      </c>
    </row>
    <row r="80" spans="1:20" x14ac:dyDescent="0.3">
      <c r="A80" s="224">
        <f t="shared" si="1"/>
        <v>5</v>
      </c>
      <c r="B80" s="224">
        <f t="shared" si="1"/>
        <v>22</v>
      </c>
      <c r="C80" s="224" t="s">
        <v>273</v>
      </c>
      <c r="D80" s="224" t="s">
        <v>284</v>
      </c>
      <c r="E80" s="224" t="str">
        <f>'Subcases Monthly'!$C$84</f>
        <v>Probate</v>
      </c>
      <c r="F80" s="225" t="str">
        <f>'Subcases Monthly'!C89</f>
        <v>Substance Abuse Act (SRS)</v>
      </c>
      <c r="G80" s="225">
        <f>'Subcases Monthly'!E89</f>
        <v>25</v>
      </c>
      <c r="H80" s="225">
        <f>'Subcases Monthly'!F89</f>
        <v>24</v>
      </c>
      <c r="I80" s="225">
        <f>'Subcases Monthly'!G89</f>
        <v>15</v>
      </c>
      <c r="J80" s="225">
        <f>'Subcases Monthly'!H89</f>
        <v>22</v>
      </c>
      <c r="K80" s="225">
        <f>'Subcases Monthly'!I89</f>
        <v>22</v>
      </c>
      <c r="L80" s="225">
        <f>'Subcases Monthly'!J89</f>
        <v>0</v>
      </c>
      <c r="M80" s="225">
        <f>'Subcases Monthly'!K89</f>
        <v>0</v>
      </c>
      <c r="N80" s="225">
        <f>'Subcases Monthly'!L89</f>
        <v>0</v>
      </c>
      <c r="O80" s="225">
        <f>'Subcases Monthly'!M89</f>
        <v>0</v>
      </c>
      <c r="P80" s="225">
        <f>'Subcases Monthly'!N89</f>
        <v>0</v>
      </c>
      <c r="Q80" s="225">
        <f>'Subcases Monthly'!O89</f>
        <v>0</v>
      </c>
      <c r="R80" s="225">
        <f>'Subcases Monthly'!P89</f>
        <v>0</v>
      </c>
      <c r="S80" s="225">
        <v>1</v>
      </c>
      <c r="T80" s="225">
        <v>2</v>
      </c>
    </row>
    <row r="81" spans="1:20" x14ac:dyDescent="0.3">
      <c r="A81" s="224">
        <f t="shared" si="1"/>
        <v>5</v>
      </c>
      <c r="B81" s="224">
        <f t="shared" si="1"/>
        <v>22</v>
      </c>
      <c r="C81" s="224" t="s">
        <v>273</v>
      </c>
      <c r="D81" s="224" t="s">
        <v>284</v>
      </c>
      <c r="E81" s="224" t="str">
        <f>'Subcases Monthly'!$C$84</f>
        <v>Probate</v>
      </c>
      <c r="F81" s="225" t="str">
        <f>'Subcases Monthly'!C90</f>
        <v>Other Social (SRS)</v>
      </c>
      <c r="G81" s="225">
        <f>'Subcases Monthly'!E90</f>
        <v>15</v>
      </c>
      <c r="H81" s="225">
        <f>'Subcases Monthly'!F90</f>
        <v>5</v>
      </c>
      <c r="I81" s="225">
        <f>'Subcases Monthly'!G90</f>
        <v>6</v>
      </c>
      <c r="J81" s="225">
        <f>'Subcases Monthly'!H90</f>
        <v>11</v>
      </c>
      <c r="K81" s="225">
        <f>'Subcases Monthly'!I90</f>
        <v>13</v>
      </c>
      <c r="L81" s="225">
        <f>'Subcases Monthly'!J90</f>
        <v>0</v>
      </c>
      <c r="M81" s="225">
        <f>'Subcases Monthly'!K90</f>
        <v>0</v>
      </c>
      <c r="N81" s="225">
        <f>'Subcases Monthly'!L90</f>
        <v>0</v>
      </c>
      <c r="O81" s="225">
        <f>'Subcases Monthly'!M90</f>
        <v>0</v>
      </c>
      <c r="P81" s="225">
        <f>'Subcases Monthly'!N90</f>
        <v>0</v>
      </c>
      <c r="Q81" s="225">
        <f>'Subcases Monthly'!O90</f>
        <v>0</v>
      </c>
      <c r="R81" s="225">
        <f>'Subcases Monthly'!P90</f>
        <v>0</v>
      </c>
      <c r="S81" s="225">
        <v>1</v>
      </c>
      <c r="T81" s="225">
        <v>2</v>
      </c>
    </row>
    <row r="82" spans="1:20" x14ac:dyDescent="0.3">
      <c r="A82" s="224">
        <f t="shared" si="1"/>
        <v>5</v>
      </c>
      <c r="B82" s="224">
        <f t="shared" si="1"/>
        <v>22</v>
      </c>
      <c r="C82" s="224" t="s">
        <v>273</v>
      </c>
      <c r="D82" s="224" t="s">
        <v>284</v>
      </c>
      <c r="E82" s="224" t="str">
        <f>'Subcases Monthly'!$C$84</f>
        <v>Probate</v>
      </c>
      <c r="F82" s="225" t="str">
        <f>'Subcases Monthly'!C91</f>
        <v>Involuntary Civil Commitment of Sexually Violent Predators (SRS)</v>
      </c>
      <c r="G82" s="225">
        <f>'Subcases Monthly'!E91</f>
        <v>0</v>
      </c>
      <c r="H82" s="225">
        <f>'Subcases Monthly'!F91</f>
        <v>0</v>
      </c>
      <c r="I82" s="225">
        <f>'Subcases Monthly'!G91</f>
        <v>0</v>
      </c>
      <c r="J82" s="225">
        <f>'Subcases Monthly'!H91</f>
        <v>0</v>
      </c>
      <c r="K82" s="225">
        <f>'Subcases Monthly'!I91</f>
        <v>0</v>
      </c>
      <c r="L82" s="225">
        <f>'Subcases Monthly'!J91</f>
        <v>0</v>
      </c>
      <c r="M82" s="225">
        <f>'Subcases Monthly'!K91</f>
        <v>0</v>
      </c>
      <c r="N82" s="225">
        <f>'Subcases Monthly'!L91</f>
        <v>0</v>
      </c>
      <c r="O82" s="225">
        <f>'Subcases Monthly'!M91</f>
        <v>0</v>
      </c>
      <c r="P82" s="225">
        <f>'Subcases Monthly'!N91</f>
        <v>0</v>
      </c>
      <c r="Q82" s="225">
        <f>'Subcases Monthly'!O91</f>
        <v>0</v>
      </c>
      <c r="R82" s="225">
        <f>'Subcases Monthly'!P91</f>
        <v>0</v>
      </c>
      <c r="S82" s="225">
        <v>1</v>
      </c>
      <c r="T82" s="225">
        <v>2</v>
      </c>
    </row>
    <row r="83" spans="1:20" x14ac:dyDescent="0.3">
      <c r="A83" s="224">
        <f t="shared" si="1"/>
        <v>5</v>
      </c>
      <c r="B83" s="224">
        <f t="shared" si="1"/>
        <v>22</v>
      </c>
      <c r="C83" s="224" t="s">
        <v>273</v>
      </c>
      <c r="D83" s="224" t="s">
        <v>284</v>
      </c>
      <c r="E83" s="224" t="str">
        <f>'Subcases Monthly'!$C$84</f>
        <v>Probate</v>
      </c>
      <c r="F83" s="225" t="str">
        <f>'Subcases Monthly'!C92</f>
        <v>Risk Protection Orders (SRS)</v>
      </c>
      <c r="G83" s="225">
        <f>'Subcases Monthly'!E92</f>
        <v>4</v>
      </c>
      <c r="H83" s="225">
        <f>'Subcases Monthly'!F92</f>
        <v>3</v>
      </c>
      <c r="I83" s="225">
        <f>'Subcases Monthly'!G92</f>
        <v>5</v>
      </c>
      <c r="J83" s="225">
        <f>'Subcases Monthly'!H92</f>
        <v>7</v>
      </c>
      <c r="K83" s="225">
        <f>'Subcases Monthly'!I92</f>
        <v>5</v>
      </c>
      <c r="L83" s="225">
        <f>'Subcases Monthly'!J92</f>
        <v>0</v>
      </c>
      <c r="M83" s="225">
        <f>'Subcases Monthly'!K92</f>
        <v>0</v>
      </c>
      <c r="N83" s="225">
        <f>'Subcases Monthly'!L92</f>
        <v>0</v>
      </c>
      <c r="O83" s="225">
        <f>'Subcases Monthly'!M92</f>
        <v>0</v>
      </c>
      <c r="P83" s="225">
        <f>'Subcases Monthly'!N92</f>
        <v>0</v>
      </c>
      <c r="Q83" s="225">
        <f>'Subcases Monthly'!O92</f>
        <v>0</v>
      </c>
      <c r="R83" s="225">
        <f>'Subcases Monthly'!P92</f>
        <v>0</v>
      </c>
      <c r="S83" s="225">
        <v>1</v>
      </c>
      <c r="T83" s="225">
        <v>2</v>
      </c>
    </row>
    <row r="84" spans="1:20" x14ac:dyDescent="0.3">
      <c r="A84" s="224">
        <f t="shared" si="1"/>
        <v>5</v>
      </c>
      <c r="B84" s="224">
        <f t="shared" si="1"/>
        <v>22</v>
      </c>
      <c r="C84" s="224" t="s">
        <v>273</v>
      </c>
      <c r="D84" s="224" t="s">
        <v>284</v>
      </c>
      <c r="E84" s="224" t="str">
        <f>'Subcases Monthly'!$C$84</f>
        <v>Probate</v>
      </c>
      <c r="F84" s="225" t="str">
        <f>'Subcases Monthly'!C93</f>
        <v>Wills on Deposit (Non-SRS)</v>
      </c>
      <c r="G84" s="225">
        <f>'Subcases Monthly'!E93</f>
        <v>156</v>
      </c>
      <c r="H84" s="225">
        <f>'Subcases Monthly'!F93</f>
        <v>100</v>
      </c>
      <c r="I84" s="225">
        <f>'Subcases Monthly'!G93</f>
        <v>124</v>
      </c>
      <c r="J84" s="225">
        <f>'Subcases Monthly'!H93</f>
        <v>145</v>
      </c>
      <c r="K84" s="225">
        <f>'Subcases Monthly'!I93</f>
        <v>147</v>
      </c>
      <c r="L84" s="225">
        <f>'Subcases Monthly'!J93</f>
        <v>0</v>
      </c>
      <c r="M84" s="225">
        <f>'Subcases Monthly'!K93</f>
        <v>0</v>
      </c>
      <c r="N84" s="225">
        <f>'Subcases Monthly'!L93</f>
        <v>0</v>
      </c>
      <c r="O84" s="225">
        <f>'Subcases Monthly'!M93</f>
        <v>0</v>
      </c>
      <c r="P84" s="225">
        <f>'Subcases Monthly'!N93</f>
        <v>0</v>
      </c>
      <c r="Q84" s="225">
        <f>'Subcases Monthly'!O93</f>
        <v>0</v>
      </c>
      <c r="R84" s="225">
        <f>'Subcases Monthly'!P93</f>
        <v>0</v>
      </c>
      <c r="S84" s="225">
        <v>1</v>
      </c>
      <c r="T84" s="225">
        <v>2</v>
      </c>
    </row>
    <row r="85" spans="1:20" x14ac:dyDescent="0.3">
      <c r="A85" s="224">
        <f t="shared" si="1"/>
        <v>5</v>
      </c>
      <c r="B85" s="224">
        <f t="shared" si="1"/>
        <v>22</v>
      </c>
      <c r="C85" s="224" t="s">
        <v>273</v>
      </c>
      <c r="D85" s="224" t="s">
        <v>284</v>
      </c>
      <c r="E85" s="224" t="str">
        <f>'Subcases Monthly'!$C$84</f>
        <v>Probate</v>
      </c>
      <c r="F85" s="225" t="str">
        <f>'Subcases Monthly'!C94</f>
        <v>Pre-Need Guardianship (Non-SRS)</v>
      </c>
      <c r="G85" s="225">
        <f>'Subcases Monthly'!E94</f>
        <v>132</v>
      </c>
      <c r="H85" s="225">
        <f>'Subcases Monthly'!F94</f>
        <v>107</v>
      </c>
      <c r="I85" s="225">
        <f>'Subcases Monthly'!G94</f>
        <v>88</v>
      </c>
      <c r="J85" s="225">
        <f>'Subcases Monthly'!H94</f>
        <v>103</v>
      </c>
      <c r="K85" s="225">
        <f>'Subcases Monthly'!I94</f>
        <v>110</v>
      </c>
      <c r="L85" s="225">
        <f>'Subcases Monthly'!J94</f>
        <v>0</v>
      </c>
      <c r="M85" s="225">
        <f>'Subcases Monthly'!K94</f>
        <v>0</v>
      </c>
      <c r="N85" s="225">
        <f>'Subcases Monthly'!L94</f>
        <v>0</v>
      </c>
      <c r="O85" s="225">
        <f>'Subcases Monthly'!M94</f>
        <v>0</v>
      </c>
      <c r="P85" s="225">
        <f>'Subcases Monthly'!N94</f>
        <v>0</v>
      </c>
      <c r="Q85" s="225">
        <f>'Subcases Monthly'!O94</f>
        <v>0</v>
      </c>
      <c r="R85" s="225">
        <f>'Subcases Monthly'!P94</f>
        <v>0</v>
      </c>
      <c r="S85" s="225">
        <v>1</v>
      </c>
      <c r="T85" s="225">
        <v>2</v>
      </c>
    </row>
    <row r="86" spans="1:20" x14ac:dyDescent="0.3">
      <c r="A86" s="224">
        <f t="shared" si="1"/>
        <v>5</v>
      </c>
      <c r="B86" s="224">
        <f t="shared" si="1"/>
        <v>22</v>
      </c>
      <c r="C86" s="224" t="s">
        <v>273</v>
      </c>
      <c r="D86" s="224" t="s">
        <v>284</v>
      </c>
      <c r="E86" s="224" t="str">
        <f>'Subcases Monthly'!$C$84</f>
        <v>Probate</v>
      </c>
      <c r="F86" s="225" t="str">
        <f>'Subcases Monthly'!C95</f>
        <v>Notice of Trust (Non-SRS)</v>
      </c>
      <c r="G86" s="225">
        <f>'Subcases Monthly'!E95</f>
        <v>35</v>
      </c>
      <c r="H86" s="225">
        <f>'Subcases Monthly'!F95</f>
        <v>35</v>
      </c>
      <c r="I86" s="225">
        <f>'Subcases Monthly'!G95</f>
        <v>43</v>
      </c>
      <c r="J86" s="225">
        <f>'Subcases Monthly'!H95</f>
        <v>41</v>
      </c>
      <c r="K86" s="225">
        <f>'Subcases Monthly'!I95</f>
        <v>44</v>
      </c>
      <c r="L86" s="225">
        <f>'Subcases Monthly'!J95</f>
        <v>0</v>
      </c>
      <c r="M86" s="225">
        <f>'Subcases Monthly'!K95</f>
        <v>0</v>
      </c>
      <c r="N86" s="225">
        <f>'Subcases Monthly'!L95</f>
        <v>0</v>
      </c>
      <c r="O86" s="225">
        <f>'Subcases Monthly'!M95</f>
        <v>0</v>
      </c>
      <c r="P86" s="225">
        <f>'Subcases Monthly'!N95</f>
        <v>0</v>
      </c>
      <c r="Q86" s="225">
        <f>'Subcases Monthly'!O95</f>
        <v>0</v>
      </c>
      <c r="R86" s="225">
        <f>'Subcases Monthly'!P95</f>
        <v>0</v>
      </c>
      <c r="S86" s="225">
        <v>1</v>
      </c>
      <c r="T86" s="225">
        <v>2</v>
      </c>
    </row>
    <row r="87" spans="1:20" x14ac:dyDescent="0.3">
      <c r="A87" s="224">
        <f t="shared" si="1"/>
        <v>5</v>
      </c>
      <c r="B87" s="224">
        <f t="shared" si="1"/>
        <v>22</v>
      </c>
      <c r="C87" s="224" t="s">
        <v>273</v>
      </c>
      <c r="D87" s="224" t="s">
        <v>284</v>
      </c>
      <c r="E87" s="224" t="str">
        <f>'Subcases Monthly'!$C$84</f>
        <v>Probate</v>
      </c>
      <c r="F87" s="225" t="str">
        <f>'Subcases Monthly'!C96</f>
        <v>Petition to Open Safe Deposit Box (Non-SRS)</v>
      </c>
      <c r="G87" s="225">
        <f>'Subcases Monthly'!E96</f>
        <v>2</v>
      </c>
      <c r="H87" s="225">
        <f>'Subcases Monthly'!F96</f>
        <v>2</v>
      </c>
      <c r="I87" s="225">
        <f>'Subcases Monthly'!G96</f>
        <v>2</v>
      </c>
      <c r="J87" s="225">
        <f>'Subcases Monthly'!H96</f>
        <v>0</v>
      </c>
      <c r="K87" s="225">
        <f>'Subcases Monthly'!I96</f>
        <v>2</v>
      </c>
      <c r="L87" s="225">
        <f>'Subcases Monthly'!J96</f>
        <v>0</v>
      </c>
      <c r="M87" s="225">
        <f>'Subcases Monthly'!K96</f>
        <v>0</v>
      </c>
      <c r="N87" s="225">
        <f>'Subcases Monthly'!L96</f>
        <v>0</v>
      </c>
      <c r="O87" s="225">
        <f>'Subcases Monthly'!M96</f>
        <v>0</v>
      </c>
      <c r="P87" s="225">
        <f>'Subcases Monthly'!N96</f>
        <v>0</v>
      </c>
      <c r="Q87" s="225">
        <f>'Subcases Monthly'!O96</f>
        <v>0</v>
      </c>
      <c r="R87" s="225">
        <f>'Subcases Monthly'!P96</f>
        <v>0</v>
      </c>
      <c r="S87" s="225">
        <v>1</v>
      </c>
      <c r="T87" s="225">
        <v>2</v>
      </c>
    </row>
    <row r="88" spans="1:20" x14ac:dyDescent="0.3">
      <c r="A88" s="224">
        <f t="shared" si="1"/>
        <v>5</v>
      </c>
      <c r="B88" s="224">
        <f t="shared" si="1"/>
        <v>22</v>
      </c>
      <c r="C88" s="224" t="s">
        <v>273</v>
      </c>
      <c r="D88" s="224" t="s">
        <v>284</v>
      </c>
      <c r="E88" s="224" t="str">
        <f>'Subcases Monthly'!$C$84</f>
        <v>Probate</v>
      </c>
      <c r="F88" s="225" t="str">
        <f>'Subcases Monthly'!C97</f>
        <v>Caveat (Non-SRS)</v>
      </c>
      <c r="G88" s="225">
        <f>'Subcases Monthly'!E97</f>
        <v>4</v>
      </c>
      <c r="H88" s="225">
        <f>'Subcases Monthly'!F97</f>
        <v>6</v>
      </c>
      <c r="I88" s="225">
        <f>'Subcases Monthly'!G97</f>
        <v>4</v>
      </c>
      <c r="J88" s="225">
        <f>'Subcases Monthly'!H97</f>
        <v>6</v>
      </c>
      <c r="K88" s="225">
        <f>'Subcases Monthly'!I97</f>
        <v>1</v>
      </c>
      <c r="L88" s="225">
        <f>'Subcases Monthly'!J97</f>
        <v>0</v>
      </c>
      <c r="M88" s="225">
        <f>'Subcases Monthly'!K97</f>
        <v>0</v>
      </c>
      <c r="N88" s="225">
        <f>'Subcases Monthly'!L97</f>
        <v>0</v>
      </c>
      <c r="O88" s="225">
        <f>'Subcases Monthly'!M97</f>
        <v>0</v>
      </c>
      <c r="P88" s="225">
        <f>'Subcases Monthly'!N97</f>
        <v>0</v>
      </c>
      <c r="Q88" s="225">
        <f>'Subcases Monthly'!O97</f>
        <v>0</v>
      </c>
      <c r="R88" s="225">
        <f>'Subcases Monthly'!P97</f>
        <v>0</v>
      </c>
      <c r="S88" s="225">
        <v>1</v>
      </c>
      <c r="T88" s="225">
        <v>2</v>
      </c>
    </row>
    <row r="89" spans="1:20" x14ac:dyDescent="0.3">
      <c r="A89" s="224">
        <f t="shared" si="1"/>
        <v>5</v>
      </c>
      <c r="B89" s="224">
        <f t="shared" si="1"/>
        <v>22</v>
      </c>
      <c r="C89" s="224" t="s">
        <v>273</v>
      </c>
      <c r="D89" s="224" t="s">
        <v>284</v>
      </c>
      <c r="E89" s="224" t="str">
        <f>'Subcases Monthly'!$C$84</f>
        <v>Probate</v>
      </c>
      <c r="F89" s="225" t="str">
        <f>'Subcases Monthly'!C98</f>
        <v>Petition to Gain Entry to Apartment of Dwelling (Non-SRS)</v>
      </c>
      <c r="G89" s="225">
        <f>'Subcases Monthly'!E98</f>
        <v>0</v>
      </c>
      <c r="H89" s="225">
        <f>'Subcases Monthly'!F98</f>
        <v>0</v>
      </c>
      <c r="I89" s="225">
        <f>'Subcases Monthly'!G98</f>
        <v>0</v>
      </c>
      <c r="J89" s="225">
        <f>'Subcases Monthly'!H98</f>
        <v>0</v>
      </c>
      <c r="K89" s="225">
        <f>'Subcases Monthly'!I98</f>
        <v>0</v>
      </c>
      <c r="L89" s="225">
        <f>'Subcases Monthly'!J98</f>
        <v>0</v>
      </c>
      <c r="M89" s="225">
        <f>'Subcases Monthly'!K98</f>
        <v>0</v>
      </c>
      <c r="N89" s="225">
        <f>'Subcases Monthly'!L98</f>
        <v>0</v>
      </c>
      <c r="O89" s="225">
        <f>'Subcases Monthly'!M98</f>
        <v>0</v>
      </c>
      <c r="P89" s="225">
        <f>'Subcases Monthly'!N98</f>
        <v>0</v>
      </c>
      <c r="Q89" s="225">
        <f>'Subcases Monthly'!O98</f>
        <v>0</v>
      </c>
      <c r="R89" s="225">
        <f>'Subcases Monthly'!P98</f>
        <v>0</v>
      </c>
      <c r="S89" s="225">
        <v>1</v>
      </c>
      <c r="T89" s="225">
        <v>2</v>
      </c>
    </row>
    <row r="90" spans="1:20" x14ac:dyDescent="0.3">
      <c r="A90" s="224">
        <f t="shared" si="1"/>
        <v>5</v>
      </c>
      <c r="B90" s="224">
        <f t="shared" si="1"/>
        <v>22</v>
      </c>
      <c r="C90" s="224" t="s">
        <v>273</v>
      </c>
      <c r="D90" s="224" t="s">
        <v>284</v>
      </c>
      <c r="E90" s="224" t="str">
        <f>'Subcases Monthly'!$C$84</f>
        <v>Probate</v>
      </c>
      <c r="F90" s="225" t="str">
        <f>'Subcases Monthly'!C99</f>
        <v>Cert of Person's Imminent Dangerousness (Non-SRS)</v>
      </c>
      <c r="G90" s="225">
        <f>'Subcases Monthly'!E99</f>
        <v>0</v>
      </c>
      <c r="H90" s="225">
        <f>'Subcases Monthly'!F99</f>
        <v>0</v>
      </c>
      <c r="I90" s="225">
        <f>'Subcases Monthly'!G99</f>
        <v>0</v>
      </c>
      <c r="J90" s="225">
        <f>'Subcases Monthly'!H99</f>
        <v>0</v>
      </c>
      <c r="K90" s="225">
        <f>'Subcases Monthly'!I99</f>
        <v>0</v>
      </c>
      <c r="L90" s="225">
        <f>'Subcases Monthly'!J99</f>
        <v>0</v>
      </c>
      <c r="M90" s="225">
        <f>'Subcases Monthly'!K99</f>
        <v>0</v>
      </c>
      <c r="N90" s="225">
        <f>'Subcases Monthly'!L99</f>
        <v>0</v>
      </c>
      <c r="O90" s="225">
        <f>'Subcases Monthly'!M99</f>
        <v>0</v>
      </c>
      <c r="P90" s="225">
        <f>'Subcases Monthly'!N99</f>
        <v>0</v>
      </c>
      <c r="Q90" s="225">
        <f>'Subcases Monthly'!O99</f>
        <v>0</v>
      </c>
      <c r="R90" s="225">
        <f>'Subcases Monthly'!P99</f>
        <v>0</v>
      </c>
      <c r="S90" s="225">
        <v>1</v>
      </c>
      <c r="T90" s="225">
        <v>2</v>
      </c>
    </row>
    <row r="91" spans="1:20" x14ac:dyDescent="0.3">
      <c r="A91" s="224">
        <f t="shared" si="1"/>
        <v>5</v>
      </c>
      <c r="B91" s="224">
        <f t="shared" si="1"/>
        <v>22</v>
      </c>
      <c r="C91" s="224" t="s">
        <v>273</v>
      </c>
      <c r="D91" s="224" t="s">
        <v>284</v>
      </c>
      <c r="E91" s="224" t="str">
        <f>'Subcases Monthly'!$C$84</f>
        <v>Probate</v>
      </c>
      <c r="F91" s="225" t="str">
        <f>'Subcases Monthly'!C100</f>
        <v>Professional Guardian Files (Non-SRS)</v>
      </c>
      <c r="G91" s="225">
        <f>'Subcases Monthly'!E100</f>
        <v>0</v>
      </c>
      <c r="H91" s="225">
        <f>'Subcases Monthly'!F100</f>
        <v>0</v>
      </c>
      <c r="I91" s="225">
        <f>'Subcases Monthly'!G100</f>
        <v>0</v>
      </c>
      <c r="J91" s="225">
        <f>'Subcases Monthly'!H100</f>
        <v>0</v>
      </c>
      <c r="K91" s="225">
        <f>'Subcases Monthly'!I100</f>
        <v>0</v>
      </c>
      <c r="L91" s="225">
        <f>'Subcases Monthly'!J100</f>
        <v>0</v>
      </c>
      <c r="M91" s="225">
        <f>'Subcases Monthly'!K100</f>
        <v>0</v>
      </c>
      <c r="N91" s="225">
        <f>'Subcases Monthly'!L100</f>
        <v>0</v>
      </c>
      <c r="O91" s="225">
        <f>'Subcases Monthly'!M100</f>
        <v>0</v>
      </c>
      <c r="P91" s="225">
        <f>'Subcases Monthly'!N100</f>
        <v>0</v>
      </c>
      <c r="Q91" s="225">
        <f>'Subcases Monthly'!O100</f>
        <v>0</v>
      </c>
      <c r="R91" s="225">
        <f>'Subcases Monthly'!P100</f>
        <v>0</v>
      </c>
      <c r="S91" s="225">
        <v>1</v>
      </c>
      <c r="T91" s="225">
        <v>2</v>
      </c>
    </row>
    <row r="92" spans="1:20" x14ac:dyDescent="0.3">
      <c r="A92" s="224">
        <f t="shared" si="1"/>
        <v>5</v>
      </c>
      <c r="B92" s="224">
        <f t="shared" si="1"/>
        <v>22</v>
      </c>
      <c r="C92" s="224" t="s">
        <v>273</v>
      </c>
      <c r="D92" s="224" t="s">
        <v>284</v>
      </c>
      <c r="E92" s="224" t="str">
        <f>'Subcases Monthly'!$C$84</f>
        <v>Probate</v>
      </c>
      <c r="F92" s="225" t="str">
        <f>'Subcases Monthly'!C101</f>
        <v>Vulnerable Adults (SRS)</v>
      </c>
      <c r="G92" s="225">
        <f>'Subcases Monthly'!E101</f>
        <v>1</v>
      </c>
      <c r="H92" s="225">
        <f>'Subcases Monthly'!F101</f>
        <v>0</v>
      </c>
      <c r="I92" s="225">
        <f>'Subcases Monthly'!G101</f>
        <v>0</v>
      </c>
      <c r="J92" s="225">
        <f>'Subcases Monthly'!H101</f>
        <v>0</v>
      </c>
      <c r="K92" s="225">
        <f>'Subcases Monthly'!I101</f>
        <v>1</v>
      </c>
      <c r="L92" s="225">
        <f>'Subcases Monthly'!J101</f>
        <v>0</v>
      </c>
      <c r="M92" s="225">
        <f>'Subcases Monthly'!K101</f>
        <v>0</v>
      </c>
      <c r="N92" s="225">
        <f>'Subcases Monthly'!L101</f>
        <v>0</v>
      </c>
      <c r="O92" s="225">
        <f>'Subcases Monthly'!M101</f>
        <v>0</v>
      </c>
      <c r="P92" s="225">
        <f>'Subcases Monthly'!N101</f>
        <v>0</v>
      </c>
      <c r="Q92" s="225">
        <f>'Subcases Monthly'!O101</f>
        <v>0</v>
      </c>
      <c r="R92" s="225">
        <f>'Subcases Monthly'!P101</f>
        <v>0</v>
      </c>
      <c r="S92" s="225">
        <v>1</v>
      </c>
      <c r="T92" s="225">
        <v>2</v>
      </c>
    </row>
    <row r="93" spans="1:20" x14ac:dyDescent="0.3">
      <c r="A93" s="224">
        <f t="shared" si="1"/>
        <v>5</v>
      </c>
      <c r="B93" s="224">
        <f t="shared" si="1"/>
        <v>22</v>
      </c>
      <c r="C93" s="224" t="s">
        <v>273</v>
      </c>
      <c r="D93" s="224" t="s">
        <v>284</v>
      </c>
      <c r="E93" s="224" t="str">
        <f>'Subcases Monthly'!$C$84</f>
        <v>Probate</v>
      </c>
      <c r="F93" s="225" t="str">
        <f>'Subcases Monthly'!C102</f>
        <v>Cases unable to be categorized</v>
      </c>
      <c r="G93" s="225">
        <f>'Subcases Monthly'!E102</f>
        <v>0</v>
      </c>
      <c r="H93" s="225">
        <f>'Subcases Monthly'!F102</f>
        <v>0</v>
      </c>
      <c r="I93" s="225">
        <f>'Subcases Monthly'!G102</f>
        <v>0</v>
      </c>
      <c r="J93" s="225">
        <f>'Subcases Monthly'!H102</f>
        <v>0</v>
      </c>
      <c r="K93" s="225">
        <f>'Subcases Monthly'!I102</f>
        <v>0</v>
      </c>
      <c r="L93" s="225">
        <f>'Subcases Monthly'!J102</f>
        <v>0</v>
      </c>
      <c r="M93" s="225">
        <f>'Subcases Monthly'!K102</f>
        <v>0</v>
      </c>
      <c r="N93" s="225">
        <f>'Subcases Monthly'!L102</f>
        <v>0</v>
      </c>
      <c r="O93" s="225">
        <f>'Subcases Monthly'!M102</f>
        <v>0</v>
      </c>
      <c r="P93" s="225">
        <f>'Subcases Monthly'!N102</f>
        <v>0</v>
      </c>
      <c r="Q93" s="225">
        <f>'Subcases Monthly'!O102</f>
        <v>0</v>
      </c>
      <c r="R93" s="225">
        <f>'Subcases Monthly'!P102</f>
        <v>0</v>
      </c>
      <c r="S93" s="225">
        <v>1</v>
      </c>
      <c r="T93" s="225">
        <v>2</v>
      </c>
    </row>
    <row r="94" spans="1:20" x14ac:dyDescent="0.3">
      <c r="A94" s="224">
        <f t="shared" si="1"/>
        <v>5</v>
      </c>
      <c r="B94" s="224">
        <f t="shared" si="1"/>
        <v>22</v>
      </c>
      <c r="C94" s="224" t="s">
        <v>273</v>
      </c>
      <c r="D94" s="224" t="s">
        <v>284</v>
      </c>
      <c r="E94" s="224" t="str">
        <f>'Subcases Monthly'!$C$105</f>
        <v>Family</v>
      </c>
      <c r="F94" s="225" t="str">
        <f>'Subcases Monthly'!C106</f>
        <v>Simplified Dissolution (SRS)</v>
      </c>
      <c r="G94" s="225">
        <f>'Subcases Monthly'!E106</f>
        <v>17</v>
      </c>
      <c r="H94" s="225">
        <f>'Subcases Monthly'!F106</f>
        <v>12</v>
      </c>
      <c r="I94" s="225">
        <f>'Subcases Monthly'!G106</f>
        <v>10</v>
      </c>
      <c r="J94" s="225">
        <f>'Subcases Monthly'!H106</f>
        <v>29</v>
      </c>
      <c r="K94" s="225">
        <f>'Subcases Monthly'!I106</f>
        <v>14</v>
      </c>
      <c r="L94" s="225">
        <f>'Subcases Monthly'!J106</f>
        <v>0</v>
      </c>
      <c r="M94" s="225">
        <f>'Subcases Monthly'!K106</f>
        <v>0</v>
      </c>
      <c r="N94" s="225">
        <f>'Subcases Monthly'!L106</f>
        <v>0</v>
      </c>
      <c r="O94" s="225">
        <f>'Subcases Monthly'!M106</f>
        <v>0</v>
      </c>
      <c r="P94" s="225">
        <f>'Subcases Monthly'!N106</f>
        <v>0</v>
      </c>
      <c r="Q94" s="225">
        <f>'Subcases Monthly'!O106</f>
        <v>0</v>
      </c>
      <c r="R94" s="225">
        <f>'Subcases Monthly'!P106</f>
        <v>0</v>
      </c>
      <c r="S94" s="225">
        <v>1</v>
      </c>
      <c r="T94" s="225">
        <v>2</v>
      </c>
    </row>
    <row r="95" spans="1:20" x14ac:dyDescent="0.3">
      <c r="A95" s="224">
        <f t="shared" si="1"/>
        <v>5</v>
      </c>
      <c r="B95" s="224">
        <f t="shared" si="1"/>
        <v>22</v>
      </c>
      <c r="C95" s="224" t="s">
        <v>273</v>
      </c>
      <c r="D95" s="224" t="s">
        <v>284</v>
      </c>
      <c r="E95" s="224" t="str">
        <f>'Subcases Monthly'!$C$105</f>
        <v>Family</v>
      </c>
      <c r="F95" s="225" t="str">
        <f>'Subcases Monthly'!C107</f>
        <v>Dissolution (SRS)</v>
      </c>
      <c r="G95" s="225">
        <f>'Subcases Monthly'!E107</f>
        <v>127</v>
      </c>
      <c r="H95" s="225">
        <f>'Subcases Monthly'!F107</f>
        <v>123</v>
      </c>
      <c r="I95" s="225">
        <f>'Subcases Monthly'!G107</f>
        <v>134</v>
      </c>
      <c r="J95" s="225">
        <f>'Subcases Monthly'!H107</f>
        <v>121</v>
      </c>
      <c r="K95" s="225">
        <f>'Subcases Monthly'!I107</f>
        <v>114</v>
      </c>
      <c r="L95" s="225">
        <f>'Subcases Monthly'!J107</f>
        <v>0</v>
      </c>
      <c r="M95" s="225">
        <f>'Subcases Monthly'!K107</f>
        <v>0</v>
      </c>
      <c r="N95" s="225">
        <f>'Subcases Monthly'!L107</f>
        <v>0</v>
      </c>
      <c r="O95" s="225">
        <f>'Subcases Monthly'!M107</f>
        <v>0</v>
      </c>
      <c r="P95" s="225">
        <f>'Subcases Monthly'!N107</f>
        <v>0</v>
      </c>
      <c r="Q95" s="225">
        <f>'Subcases Monthly'!O107</f>
        <v>0</v>
      </c>
      <c r="R95" s="225">
        <f>'Subcases Monthly'!P107</f>
        <v>0</v>
      </c>
      <c r="S95" s="225">
        <v>1</v>
      </c>
      <c r="T95" s="225">
        <v>2</v>
      </c>
    </row>
    <row r="96" spans="1:20" x14ac:dyDescent="0.3">
      <c r="A96" s="224">
        <f t="shared" si="1"/>
        <v>5</v>
      </c>
      <c r="B96" s="224">
        <f t="shared" si="1"/>
        <v>22</v>
      </c>
      <c r="C96" s="224" t="s">
        <v>273</v>
      </c>
      <c r="D96" s="224" t="s">
        <v>284</v>
      </c>
      <c r="E96" s="224" t="str">
        <f>'Subcases Monthly'!$C$105</f>
        <v>Family</v>
      </c>
      <c r="F96" s="225" t="str">
        <f>'Subcases Monthly'!C108</f>
        <v>Injunctions for Protection (SRS)</v>
      </c>
      <c r="G96" s="225">
        <f>'Subcases Monthly'!E108</f>
        <v>218</v>
      </c>
      <c r="H96" s="225">
        <f>'Subcases Monthly'!F108</f>
        <v>151</v>
      </c>
      <c r="I96" s="225">
        <f>'Subcases Monthly'!G108</f>
        <v>193</v>
      </c>
      <c r="J96" s="225">
        <f>'Subcases Monthly'!H108</f>
        <v>206</v>
      </c>
      <c r="K96" s="225">
        <f>'Subcases Monthly'!I108</f>
        <v>188</v>
      </c>
      <c r="L96" s="225">
        <f>'Subcases Monthly'!J108</f>
        <v>0</v>
      </c>
      <c r="M96" s="225">
        <f>'Subcases Monthly'!K108</f>
        <v>0</v>
      </c>
      <c r="N96" s="225">
        <f>'Subcases Monthly'!L108</f>
        <v>0</v>
      </c>
      <c r="O96" s="225">
        <f>'Subcases Monthly'!M108</f>
        <v>0</v>
      </c>
      <c r="P96" s="225">
        <f>'Subcases Monthly'!N108</f>
        <v>0</v>
      </c>
      <c r="Q96" s="225">
        <f>'Subcases Monthly'!O108</f>
        <v>0</v>
      </c>
      <c r="R96" s="225">
        <f>'Subcases Monthly'!P108</f>
        <v>0</v>
      </c>
      <c r="S96" s="225">
        <v>1</v>
      </c>
      <c r="T96" s="225">
        <v>2</v>
      </c>
    </row>
    <row r="97" spans="1:20" x14ac:dyDescent="0.3">
      <c r="A97" s="224">
        <f t="shared" si="1"/>
        <v>5</v>
      </c>
      <c r="B97" s="224">
        <f t="shared" si="1"/>
        <v>22</v>
      </c>
      <c r="C97" s="224" t="s">
        <v>273</v>
      </c>
      <c r="D97" s="224" t="s">
        <v>284</v>
      </c>
      <c r="E97" s="224" t="str">
        <f>'Subcases Monthly'!$C$105</f>
        <v>Family</v>
      </c>
      <c r="F97" s="225" t="str">
        <f>'Subcases Monthly'!C109</f>
        <v>Support (IV-D and Non IV-D) (SRS)</v>
      </c>
      <c r="G97" s="225">
        <f>'Subcases Monthly'!E109</f>
        <v>12</v>
      </c>
      <c r="H97" s="225">
        <f>'Subcases Monthly'!F109</f>
        <v>5</v>
      </c>
      <c r="I97" s="225">
        <f>'Subcases Monthly'!G109</f>
        <v>11</v>
      </c>
      <c r="J97" s="225">
        <f>'Subcases Monthly'!H109</f>
        <v>8</v>
      </c>
      <c r="K97" s="225">
        <f>'Subcases Monthly'!I109</f>
        <v>9</v>
      </c>
      <c r="L97" s="225">
        <f>'Subcases Monthly'!J109</f>
        <v>0</v>
      </c>
      <c r="M97" s="225">
        <f>'Subcases Monthly'!K109</f>
        <v>0</v>
      </c>
      <c r="N97" s="225">
        <f>'Subcases Monthly'!L109</f>
        <v>0</v>
      </c>
      <c r="O97" s="225">
        <f>'Subcases Monthly'!M109</f>
        <v>0</v>
      </c>
      <c r="P97" s="225">
        <f>'Subcases Monthly'!N109</f>
        <v>0</v>
      </c>
      <c r="Q97" s="225">
        <f>'Subcases Monthly'!O109</f>
        <v>0</v>
      </c>
      <c r="R97" s="225">
        <f>'Subcases Monthly'!P109</f>
        <v>0</v>
      </c>
      <c r="S97" s="225">
        <v>1</v>
      </c>
      <c r="T97" s="225">
        <v>2</v>
      </c>
    </row>
    <row r="98" spans="1:20" x14ac:dyDescent="0.3">
      <c r="A98" s="224">
        <f t="shared" si="1"/>
        <v>5</v>
      </c>
      <c r="B98" s="224">
        <f t="shared" si="1"/>
        <v>22</v>
      </c>
      <c r="C98" s="224" t="s">
        <v>273</v>
      </c>
      <c r="D98" s="224" t="s">
        <v>284</v>
      </c>
      <c r="E98" s="224" t="str">
        <f>'Subcases Monthly'!$C$105</f>
        <v>Family</v>
      </c>
      <c r="F98" s="225" t="str">
        <f>'Subcases Monthly'!C110</f>
        <v>UIFSA (IV-D and Non IV-D) (SRS)</v>
      </c>
      <c r="G98" s="225">
        <f>'Subcases Monthly'!E110</f>
        <v>1</v>
      </c>
      <c r="H98" s="225">
        <f>'Subcases Monthly'!F110</f>
        <v>0</v>
      </c>
      <c r="I98" s="225">
        <f>'Subcases Monthly'!G110</f>
        <v>1</v>
      </c>
      <c r="J98" s="225">
        <f>'Subcases Monthly'!H110</f>
        <v>0</v>
      </c>
      <c r="K98" s="225">
        <f>'Subcases Monthly'!I110</f>
        <v>0</v>
      </c>
      <c r="L98" s="225">
        <f>'Subcases Monthly'!J110</f>
        <v>0</v>
      </c>
      <c r="M98" s="225">
        <f>'Subcases Monthly'!K110</f>
        <v>0</v>
      </c>
      <c r="N98" s="225">
        <f>'Subcases Monthly'!L110</f>
        <v>0</v>
      </c>
      <c r="O98" s="225">
        <f>'Subcases Monthly'!M110</f>
        <v>0</v>
      </c>
      <c r="P98" s="225">
        <f>'Subcases Monthly'!N110</f>
        <v>0</v>
      </c>
      <c r="Q98" s="225">
        <f>'Subcases Monthly'!O110</f>
        <v>0</v>
      </c>
      <c r="R98" s="225">
        <f>'Subcases Monthly'!P110</f>
        <v>0</v>
      </c>
      <c r="S98" s="225">
        <v>1</v>
      </c>
      <c r="T98" s="225">
        <v>2</v>
      </c>
    </row>
    <row r="99" spans="1:20" x14ac:dyDescent="0.3">
      <c r="A99" s="224">
        <f t="shared" si="1"/>
        <v>5</v>
      </c>
      <c r="B99" s="224">
        <f t="shared" si="1"/>
        <v>22</v>
      </c>
      <c r="C99" s="224" t="s">
        <v>273</v>
      </c>
      <c r="D99" s="224" t="s">
        <v>284</v>
      </c>
      <c r="E99" s="224" t="str">
        <f>'Subcases Monthly'!$C$105</f>
        <v>Family</v>
      </c>
      <c r="F99" s="225" t="str">
        <f>'Subcases Monthly'!C111</f>
        <v>Other Family Court (SRS)</v>
      </c>
      <c r="G99" s="225">
        <f>'Subcases Monthly'!E111</f>
        <v>14</v>
      </c>
      <c r="H99" s="225">
        <f>'Subcases Monthly'!F111</f>
        <v>8</v>
      </c>
      <c r="I99" s="225">
        <f>'Subcases Monthly'!G111</f>
        <v>15</v>
      </c>
      <c r="J99" s="225">
        <f>'Subcases Monthly'!H111</f>
        <v>8</v>
      </c>
      <c r="K99" s="225">
        <f>'Subcases Monthly'!I111</f>
        <v>12</v>
      </c>
      <c r="L99" s="225">
        <f>'Subcases Monthly'!J111</f>
        <v>0</v>
      </c>
      <c r="M99" s="225">
        <f>'Subcases Monthly'!K111</f>
        <v>0</v>
      </c>
      <c r="N99" s="225">
        <f>'Subcases Monthly'!L111</f>
        <v>0</v>
      </c>
      <c r="O99" s="225">
        <f>'Subcases Monthly'!M111</f>
        <v>0</v>
      </c>
      <c r="P99" s="225">
        <f>'Subcases Monthly'!N111</f>
        <v>0</v>
      </c>
      <c r="Q99" s="225">
        <f>'Subcases Monthly'!O111</f>
        <v>0</v>
      </c>
      <c r="R99" s="225">
        <f>'Subcases Monthly'!P111</f>
        <v>0</v>
      </c>
      <c r="S99" s="225">
        <v>1</v>
      </c>
      <c r="T99" s="225">
        <v>2</v>
      </c>
    </row>
    <row r="100" spans="1:20" x14ac:dyDescent="0.3">
      <c r="A100" s="224">
        <f t="shared" si="1"/>
        <v>5</v>
      </c>
      <c r="B100" s="224">
        <f t="shared" si="1"/>
        <v>22</v>
      </c>
      <c r="C100" s="224" t="s">
        <v>273</v>
      </c>
      <c r="D100" s="224" t="s">
        <v>284</v>
      </c>
      <c r="E100" s="224" t="str">
        <f>'Subcases Monthly'!$C$105</f>
        <v>Family</v>
      </c>
      <c r="F100" s="225" t="str">
        <f>'Subcases Monthly'!C112</f>
        <v>Adoption Arising out of Chapter 63 (SRS)</v>
      </c>
      <c r="G100" s="225">
        <f>'Subcases Monthly'!E112</f>
        <v>18</v>
      </c>
      <c r="H100" s="225">
        <f>'Subcases Monthly'!F112</f>
        <v>21</v>
      </c>
      <c r="I100" s="225">
        <f>'Subcases Monthly'!G112</f>
        <v>14</v>
      </c>
      <c r="J100" s="225">
        <f>'Subcases Monthly'!H112</f>
        <v>17</v>
      </c>
      <c r="K100" s="225">
        <f>'Subcases Monthly'!I112</f>
        <v>14</v>
      </c>
      <c r="L100" s="225">
        <f>'Subcases Monthly'!J112</f>
        <v>0</v>
      </c>
      <c r="M100" s="225">
        <f>'Subcases Monthly'!K112</f>
        <v>0</v>
      </c>
      <c r="N100" s="225">
        <f>'Subcases Monthly'!L112</f>
        <v>0</v>
      </c>
      <c r="O100" s="225">
        <f>'Subcases Monthly'!M112</f>
        <v>0</v>
      </c>
      <c r="P100" s="225">
        <f>'Subcases Monthly'!N112</f>
        <v>0</v>
      </c>
      <c r="Q100" s="225">
        <f>'Subcases Monthly'!O112</f>
        <v>0</v>
      </c>
      <c r="R100" s="225">
        <f>'Subcases Monthly'!P112</f>
        <v>0</v>
      </c>
      <c r="S100" s="225">
        <v>1</v>
      </c>
      <c r="T100" s="225">
        <v>2</v>
      </c>
    </row>
    <row r="101" spans="1:20" x14ac:dyDescent="0.3">
      <c r="A101" s="224">
        <f t="shared" ref="A101:B135" si="2">A$21</f>
        <v>5</v>
      </c>
      <c r="B101" s="224">
        <f t="shared" si="2"/>
        <v>22</v>
      </c>
      <c r="C101" s="224" t="s">
        <v>273</v>
      </c>
      <c r="D101" s="224" t="s">
        <v>284</v>
      </c>
      <c r="E101" s="224" t="str">
        <f>'Subcases Monthly'!$C$105</f>
        <v>Family</v>
      </c>
      <c r="F101" s="225" t="str">
        <f>'Subcases Monthly'!C113</f>
        <v>Name Change (SRS)</v>
      </c>
      <c r="G101" s="225">
        <f>'Subcases Monthly'!E113</f>
        <v>19</v>
      </c>
      <c r="H101" s="225">
        <f>'Subcases Monthly'!F113</f>
        <v>18</v>
      </c>
      <c r="I101" s="225">
        <f>'Subcases Monthly'!G113</f>
        <v>23</v>
      </c>
      <c r="J101" s="225">
        <f>'Subcases Monthly'!H113</f>
        <v>26</v>
      </c>
      <c r="K101" s="225">
        <f>'Subcases Monthly'!I113</f>
        <v>21</v>
      </c>
      <c r="L101" s="225">
        <f>'Subcases Monthly'!J113</f>
        <v>0</v>
      </c>
      <c r="M101" s="225">
        <f>'Subcases Monthly'!K113</f>
        <v>0</v>
      </c>
      <c r="N101" s="225">
        <f>'Subcases Monthly'!L113</f>
        <v>0</v>
      </c>
      <c r="O101" s="225">
        <f>'Subcases Monthly'!M113</f>
        <v>0</v>
      </c>
      <c r="P101" s="225">
        <f>'Subcases Monthly'!N113</f>
        <v>0</v>
      </c>
      <c r="Q101" s="225">
        <f>'Subcases Monthly'!O113</f>
        <v>0</v>
      </c>
      <c r="R101" s="225">
        <f>'Subcases Monthly'!P113</f>
        <v>0</v>
      </c>
      <c r="S101" s="225">
        <v>1</v>
      </c>
      <c r="T101" s="225">
        <v>2</v>
      </c>
    </row>
    <row r="102" spans="1:20" x14ac:dyDescent="0.3">
      <c r="A102" s="224">
        <f t="shared" si="2"/>
        <v>5</v>
      </c>
      <c r="B102" s="224">
        <f t="shared" si="2"/>
        <v>22</v>
      </c>
      <c r="C102" s="224" t="s">
        <v>273</v>
      </c>
      <c r="D102" s="224" t="s">
        <v>284</v>
      </c>
      <c r="E102" s="224" t="str">
        <f>'Subcases Monthly'!$C$105</f>
        <v>Family</v>
      </c>
      <c r="F102" s="225" t="str">
        <f>'Subcases Monthly'!C114</f>
        <v>Paternity/Disestablishment of Paternity (SRS)</v>
      </c>
      <c r="G102" s="225">
        <f>'Subcases Monthly'!E114</f>
        <v>42</v>
      </c>
      <c r="H102" s="225">
        <f>'Subcases Monthly'!F114</f>
        <v>21</v>
      </c>
      <c r="I102" s="225">
        <f>'Subcases Monthly'!G114</f>
        <v>33</v>
      </c>
      <c r="J102" s="225">
        <f>'Subcases Monthly'!H114</f>
        <v>43</v>
      </c>
      <c r="K102" s="225">
        <f>'Subcases Monthly'!I114</f>
        <v>38</v>
      </c>
      <c r="L102" s="225">
        <f>'Subcases Monthly'!J114</f>
        <v>0</v>
      </c>
      <c r="M102" s="225">
        <f>'Subcases Monthly'!K114</f>
        <v>0</v>
      </c>
      <c r="N102" s="225">
        <f>'Subcases Monthly'!L114</f>
        <v>0</v>
      </c>
      <c r="O102" s="225">
        <f>'Subcases Monthly'!M114</f>
        <v>0</v>
      </c>
      <c r="P102" s="225">
        <f>'Subcases Monthly'!N114</f>
        <v>0</v>
      </c>
      <c r="Q102" s="225">
        <f>'Subcases Monthly'!O114</f>
        <v>0</v>
      </c>
      <c r="R102" s="225">
        <f>'Subcases Monthly'!P114</f>
        <v>0</v>
      </c>
      <c r="S102" s="225">
        <v>1</v>
      </c>
      <c r="T102" s="225">
        <v>2</v>
      </c>
    </row>
    <row r="103" spans="1:20" x14ac:dyDescent="0.3">
      <c r="A103" s="224">
        <f t="shared" si="2"/>
        <v>5</v>
      </c>
      <c r="B103" s="224">
        <f t="shared" si="2"/>
        <v>22</v>
      </c>
      <c r="C103" s="224" t="s">
        <v>273</v>
      </c>
      <c r="D103" s="224" t="s">
        <v>284</v>
      </c>
      <c r="E103" s="224" t="str">
        <f>'Subcases Monthly'!$C$105</f>
        <v>Family</v>
      </c>
      <c r="F103" s="225" t="str">
        <f>'Subcases Monthly'!C115</f>
        <v>New Cases (Non-SRS)</v>
      </c>
      <c r="G103" s="225">
        <f>'Subcases Monthly'!E115</f>
        <v>36</v>
      </c>
      <c r="H103" s="225">
        <f>'Subcases Monthly'!F115</f>
        <v>29</v>
      </c>
      <c r="I103" s="225">
        <f>'Subcases Monthly'!G115</f>
        <v>53</v>
      </c>
      <c r="J103" s="225">
        <f>'Subcases Monthly'!H115</f>
        <v>40</v>
      </c>
      <c r="K103" s="225">
        <f>'Subcases Monthly'!I115</f>
        <v>52</v>
      </c>
      <c r="L103" s="225">
        <f>'Subcases Monthly'!J115</f>
        <v>0</v>
      </c>
      <c r="M103" s="225">
        <f>'Subcases Monthly'!K115</f>
        <v>0</v>
      </c>
      <c r="N103" s="225">
        <f>'Subcases Monthly'!L115</f>
        <v>0</v>
      </c>
      <c r="O103" s="225">
        <f>'Subcases Monthly'!M115</f>
        <v>0</v>
      </c>
      <c r="P103" s="225">
        <f>'Subcases Monthly'!N115</f>
        <v>0</v>
      </c>
      <c r="Q103" s="225">
        <f>'Subcases Monthly'!O115</f>
        <v>0</v>
      </c>
      <c r="R103" s="225">
        <f>'Subcases Monthly'!P115</f>
        <v>0</v>
      </c>
      <c r="S103" s="225">
        <v>1</v>
      </c>
      <c r="T103" s="225">
        <v>2</v>
      </c>
    </row>
    <row r="104" spans="1:20" x14ac:dyDescent="0.3">
      <c r="A104" s="224">
        <f t="shared" si="2"/>
        <v>5</v>
      </c>
      <c r="B104" s="224">
        <f t="shared" si="2"/>
        <v>22</v>
      </c>
      <c r="C104" s="224" t="s">
        <v>273</v>
      </c>
      <c r="D104" s="224" t="s">
        <v>284</v>
      </c>
      <c r="E104" s="224" t="str">
        <f>'Subcases Monthly'!$C$105</f>
        <v>Family</v>
      </c>
      <c r="F104" s="225" t="str">
        <f>'Subcases Monthly'!C116</f>
        <v>Cases unable to be categorized</v>
      </c>
      <c r="G104" s="225">
        <f>'Subcases Monthly'!E116</f>
        <v>0</v>
      </c>
      <c r="H104" s="225">
        <f>'Subcases Monthly'!F116</f>
        <v>0</v>
      </c>
      <c r="I104" s="225">
        <f>'Subcases Monthly'!G116</f>
        <v>0</v>
      </c>
      <c r="J104" s="225">
        <f>'Subcases Monthly'!H116</f>
        <v>0</v>
      </c>
      <c r="K104" s="225">
        <f>'Subcases Monthly'!I116</f>
        <v>0</v>
      </c>
      <c r="L104" s="225">
        <f>'Subcases Monthly'!J116</f>
        <v>0</v>
      </c>
      <c r="M104" s="225">
        <f>'Subcases Monthly'!K116</f>
        <v>0</v>
      </c>
      <c r="N104" s="225">
        <f>'Subcases Monthly'!L116</f>
        <v>0</v>
      </c>
      <c r="O104" s="225">
        <f>'Subcases Monthly'!M116</f>
        <v>0</v>
      </c>
      <c r="P104" s="225">
        <f>'Subcases Monthly'!N116</f>
        <v>0</v>
      </c>
      <c r="Q104" s="225">
        <f>'Subcases Monthly'!O116</f>
        <v>0</v>
      </c>
      <c r="R104" s="225">
        <f>'Subcases Monthly'!P116</f>
        <v>0</v>
      </c>
      <c r="S104" s="225">
        <v>1</v>
      </c>
      <c r="T104" s="225">
        <v>2</v>
      </c>
    </row>
    <row r="105" spans="1:20" x14ac:dyDescent="0.3">
      <c r="A105" s="224">
        <f t="shared" si="2"/>
        <v>5</v>
      </c>
      <c r="B105" s="224">
        <f t="shared" si="2"/>
        <v>22</v>
      </c>
      <c r="C105" s="224" t="s">
        <v>273</v>
      </c>
      <c r="D105" s="224" t="s">
        <v>284</v>
      </c>
      <c r="E105" s="224" t="str">
        <f>'Subcases Monthly'!$C$119</f>
        <v>Juvenile Dependency</v>
      </c>
      <c r="F105" s="225" t="str">
        <f>'Subcases Monthly'!C120</f>
        <v>Dependency Initiating Petitions (SRS)</v>
      </c>
      <c r="G105" s="225">
        <f>'Subcases Monthly'!E120</f>
        <v>17</v>
      </c>
      <c r="H105" s="225">
        <f>'Subcases Monthly'!F120</f>
        <v>27</v>
      </c>
      <c r="I105" s="225">
        <f>'Subcases Monthly'!G120</f>
        <v>30</v>
      </c>
      <c r="J105" s="225">
        <f>'Subcases Monthly'!H120</f>
        <v>28</v>
      </c>
      <c r="K105" s="225">
        <f>'Subcases Monthly'!I120</f>
        <v>29</v>
      </c>
      <c r="L105" s="225">
        <f>'Subcases Monthly'!J120</f>
        <v>0</v>
      </c>
      <c r="M105" s="225">
        <f>'Subcases Monthly'!K120</f>
        <v>0</v>
      </c>
      <c r="N105" s="225">
        <f>'Subcases Monthly'!L120</f>
        <v>0</v>
      </c>
      <c r="O105" s="225">
        <f>'Subcases Monthly'!M120</f>
        <v>0</v>
      </c>
      <c r="P105" s="225">
        <f>'Subcases Monthly'!N120</f>
        <v>0</v>
      </c>
      <c r="Q105" s="225">
        <f>'Subcases Monthly'!O120</f>
        <v>0</v>
      </c>
      <c r="R105" s="225">
        <f>'Subcases Monthly'!P120</f>
        <v>0</v>
      </c>
      <c r="S105" s="225">
        <v>1</v>
      </c>
      <c r="T105" s="225">
        <v>2</v>
      </c>
    </row>
    <row r="106" spans="1:20" x14ac:dyDescent="0.3">
      <c r="A106" s="224">
        <f t="shared" si="2"/>
        <v>5</v>
      </c>
      <c r="B106" s="224">
        <f t="shared" si="2"/>
        <v>22</v>
      </c>
      <c r="C106" s="224" t="s">
        <v>273</v>
      </c>
      <c r="D106" s="224" t="s">
        <v>284</v>
      </c>
      <c r="E106" s="224" t="str">
        <f>'Subcases Monthly'!$C$119</f>
        <v>Juvenile Dependency</v>
      </c>
      <c r="F106" s="225" t="str">
        <f>'Subcases Monthly'!C121</f>
        <v>Petitions to Remove Disabilities of Non-Age Minors (743.015) (SRS)</v>
      </c>
      <c r="G106" s="225">
        <f>'Subcases Monthly'!E121</f>
        <v>0</v>
      </c>
      <c r="H106" s="225">
        <f>'Subcases Monthly'!F121</f>
        <v>0</v>
      </c>
      <c r="I106" s="225">
        <f>'Subcases Monthly'!G121</f>
        <v>0</v>
      </c>
      <c r="J106" s="225">
        <f>'Subcases Monthly'!H121</f>
        <v>0</v>
      </c>
      <c r="K106" s="225">
        <f>'Subcases Monthly'!I121</f>
        <v>1</v>
      </c>
      <c r="L106" s="225">
        <f>'Subcases Monthly'!J121</f>
        <v>0</v>
      </c>
      <c r="M106" s="225">
        <f>'Subcases Monthly'!K121</f>
        <v>0</v>
      </c>
      <c r="N106" s="225">
        <f>'Subcases Monthly'!L121</f>
        <v>0</v>
      </c>
      <c r="O106" s="225">
        <f>'Subcases Monthly'!M121</f>
        <v>0</v>
      </c>
      <c r="P106" s="225">
        <f>'Subcases Monthly'!N121</f>
        <v>0</v>
      </c>
      <c r="Q106" s="225">
        <f>'Subcases Monthly'!O121</f>
        <v>0</v>
      </c>
      <c r="R106" s="225">
        <f>'Subcases Monthly'!P121</f>
        <v>0</v>
      </c>
      <c r="S106" s="225">
        <v>1</v>
      </c>
      <c r="T106" s="225">
        <v>2</v>
      </c>
    </row>
    <row r="107" spans="1:20" x14ac:dyDescent="0.3">
      <c r="A107" s="224">
        <f t="shared" si="2"/>
        <v>5</v>
      </c>
      <c r="B107" s="224">
        <f t="shared" si="2"/>
        <v>22</v>
      </c>
      <c r="C107" s="224" t="s">
        <v>273</v>
      </c>
      <c r="D107" s="224" t="s">
        <v>284</v>
      </c>
      <c r="E107" s="224" t="str">
        <f>'Subcases Monthly'!$C$119</f>
        <v>Juvenile Dependency</v>
      </c>
      <c r="F107" s="225" t="str">
        <f>'Subcases Monthly'!C122</f>
        <v>CINS/FINS (SRS)</v>
      </c>
      <c r="G107" s="225">
        <f>'Subcases Monthly'!E122</f>
        <v>1</v>
      </c>
      <c r="H107" s="225">
        <f>'Subcases Monthly'!F122</f>
        <v>0</v>
      </c>
      <c r="I107" s="225">
        <f>'Subcases Monthly'!G122</f>
        <v>0</v>
      </c>
      <c r="J107" s="225">
        <f>'Subcases Monthly'!H122</f>
        <v>0</v>
      </c>
      <c r="K107" s="225">
        <f>'Subcases Monthly'!I122</f>
        <v>3</v>
      </c>
      <c r="L107" s="225">
        <f>'Subcases Monthly'!J122</f>
        <v>0</v>
      </c>
      <c r="M107" s="225">
        <f>'Subcases Monthly'!K122</f>
        <v>0</v>
      </c>
      <c r="N107" s="225">
        <f>'Subcases Monthly'!L122</f>
        <v>0</v>
      </c>
      <c r="O107" s="225">
        <f>'Subcases Monthly'!M122</f>
        <v>0</v>
      </c>
      <c r="P107" s="225">
        <f>'Subcases Monthly'!N122</f>
        <v>0</v>
      </c>
      <c r="Q107" s="225">
        <f>'Subcases Monthly'!O122</f>
        <v>0</v>
      </c>
      <c r="R107" s="225">
        <f>'Subcases Monthly'!P122</f>
        <v>0</v>
      </c>
      <c r="S107" s="225">
        <v>1</v>
      </c>
      <c r="T107" s="225">
        <v>2</v>
      </c>
    </row>
    <row r="108" spans="1:20" x14ac:dyDescent="0.3">
      <c r="A108" s="224">
        <f t="shared" si="2"/>
        <v>5</v>
      </c>
      <c r="B108" s="224">
        <f t="shared" si="2"/>
        <v>22</v>
      </c>
      <c r="C108" s="224" t="s">
        <v>273</v>
      </c>
      <c r="D108" s="224" t="s">
        <v>284</v>
      </c>
      <c r="E108" s="224" t="str">
        <f>'Subcases Monthly'!$C$119</f>
        <v>Juvenile Dependency</v>
      </c>
      <c r="F108" s="225" t="str">
        <f>'Subcases Monthly'!C123</f>
        <v>Parental Notice of Abortion Act (SRS)</v>
      </c>
      <c r="G108" s="225">
        <f>'Subcases Monthly'!E123</f>
        <v>0</v>
      </c>
      <c r="H108" s="225">
        <f>'Subcases Monthly'!F123</f>
        <v>1</v>
      </c>
      <c r="I108" s="225">
        <f>'Subcases Monthly'!G123</f>
        <v>1</v>
      </c>
      <c r="J108" s="225">
        <f>'Subcases Monthly'!H123</f>
        <v>0</v>
      </c>
      <c r="K108" s="225">
        <f>'Subcases Monthly'!I123</f>
        <v>0</v>
      </c>
      <c r="L108" s="225">
        <f>'Subcases Monthly'!J123</f>
        <v>0</v>
      </c>
      <c r="M108" s="225">
        <f>'Subcases Monthly'!K123</f>
        <v>0</v>
      </c>
      <c r="N108" s="225">
        <f>'Subcases Monthly'!L123</f>
        <v>0</v>
      </c>
      <c r="O108" s="225">
        <f>'Subcases Monthly'!M123</f>
        <v>0</v>
      </c>
      <c r="P108" s="225">
        <f>'Subcases Monthly'!N123</f>
        <v>0</v>
      </c>
      <c r="Q108" s="225">
        <f>'Subcases Monthly'!O123</f>
        <v>0</v>
      </c>
      <c r="R108" s="225">
        <f>'Subcases Monthly'!P123</f>
        <v>0</v>
      </c>
      <c r="S108" s="225">
        <v>1</v>
      </c>
      <c r="T108" s="225">
        <v>2</v>
      </c>
    </row>
    <row r="109" spans="1:20" x14ac:dyDescent="0.3">
      <c r="A109" s="224">
        <f t="shared" si="2"/>
        <v>5</v>
      </c>
      <c r="B109" s="224">
        <f t="shared" si="2"/>
        <v>22</v>
      </c>
      <c r="C109" s="224" t="s">
        <v>273</v>
      </c>
      <c r="D109" s="224" t="s">
        <v>284</v>
      </c>
      <c r="E109" s="224" t="str">
        <f>'Subcases Monthly'!$C$119</f>
        <v>Juvenile Dependency</v>
      </c>
      <c r="F109" s="225" t="str">
        <f>'Subcases Monthly'!C124</f>
        <v>Truancy (Non-SRS)</v>
      </c>
      <c r="G109" s="225">
        <f>'Subcases Monthly'!E124</f>
        <v>4</v>
      </c>
      <c r="H109" s="225">
        <f>'Subcases Monthly'!F124</f>
        <v>7</v>
      </c>
      <c r="I109" s="225">
        <f>'Subcases Monthly'!G124</f>
        <v>6</v>
      </c>
      <c r="J109" s="225">
        <f>'Subcases Monthly'!H124</f>
        <v>3</v>
      </c>
      <c r="K109" s="225">
        <f>'Subcases Monthly'!I124</f>
        <v>8</v>
      </c>
      <c r="L109" s="225">
        <f>'Subcases Monthly'!J124</f>
        <v>0</v>
      </c>
      <c r="M109" s="225">
        <f>'Subcases Monthly'!K124</f>
        <v>0</v>
      </c>
      <c r="N109" s="225">
        <f>'Subcases Monthly'!L124</f>
        <v>0</v>
      </c>
      <c r="O109" s="225">
        <f>'Subcases Monthly'!M124</f>
        <v>0</v>
      </c>
      <c r="P109" s="225">
        <f>'Subcases Monthly'!N124</f>
        <v>0</v>
      </c>
      <c r="Q109" s="225">
        <f>'Subcases Monthly'!O124</f>
        <v>0</v>
      </c>
      <c r="R109" s="225">
        <f>'Subcases Monthly'!P124</f>
        <v>0</v>
      </c>
      <c r="S109" s="225">
        <v>1</v>
      </c>
      <c r="T109" s="225">
        <v>2</v>
      </c>
    </row>
    <row r="110" spans="1:20" x14ac:dyDescent="0.3">
      <c r="A110" s="224">
        <f t="shared" si="2"/>
        <v>5</v>
      </c>
      <c r="B110" s="224">
        <f t="shared" si="2"/>
        <v>22</v>
      </c>
      <c r="C110" s="224" t="s">
        <v>273</v>
      </c>
      <c r="D110" s="224" t="s">
        <v>284</v>
      </c>
      <c r="E110" s="224" t="str">
        <f>'Subcases Monthly'!$C$119</f>
        <v>Juvenile Dependency</v>
      </c>
      <c r="F110" s="225" t="str">
        <f>'Subcases Monthly'!C125</f>
        <v>Transfers for Jurisdiction/Supervision Only (Non-SRS)</v>
      </c>
      <c r="G110" s="225">
        <f>'Subcases Monthly'!E125</f>
        <v>0</v>
      </c>
      <c r="H110" s="225">
        <f>'Subcases Monthly'!F125</f>
        <v>0</v>
      </c>
      <c r="I110" s="225">
        <f>'Subcases Monthly'!G125</f>
        <v>0</v>
      </c>
      <c r="J110" s="225">
        <f>'Subcases Monthly'!H125</f>
        <v>0</v>
      </c>
      <c r="K110" s="225">
        <f>'Subcases Monthly'!I125</f>
        <v>0</v>
      </c>
      <c r="L110" s="225">
        <f>'Subcases Monthly'!J125</f>
        <v>0</v>
      </c>
      <c r="M110" s="225">
        <f>'Subcases Monthly'!K125</f>
        <v>0</v>
      </c>
      <c r="N110" s="225">
        <f>'Subcases Monthly'!L125</f>
        <v>0</v>
      </c>
      <c r="O110" s="225">
        <f>'Subcases Monthly'!M125</f>
        <v>0</v>
      </c>
      <c r="P110" s="225">
        <f>'Subcases Monthly'!N125</f>
        <v>0</v>
      </c>
      <c r="Q110" s="225">
        <f>'Subcases Monthly'!O125</f>
        <v>0</v>
      </c>
      <c r="R110" s="225">
        <f>'Subcases Monthly'!P125</f>
        <v>0</v>
      </c>
      <c r="S110" s="225">
        <v>1</v>
      </c>
      <c r="T110" s="225">
        <v>2</v>
      </c>
    </row>
    <row r="111" spans="1:20" x14ac:dyDescent="0.3">
      <c r="A111" s="224">
        <f t="shared" si="2"/>
        <v>5</v>
      </c>
      <c r="B111" s="224">
        <f t="shared" si="2"/>
        <v>22</v>
      </c>
      <c r="C111" s="224" t="s">
        <v>273</v>
      </c>
      <c r="D111" s="224" t="s">
        <v>284</v>
      </c>
      <c r="E111" s="224" t="str">
        <f>'Subcases Monthly'!$C$119</f>
        <v>Juvenile Dependency</v>
      </c>
      <c r="F111" s="225" t="str">
        <f>'Subcases Monthly'!C126</f>
        <v>DCF Dependency Petition for Injunction per Chapter 39 (Non-SRS)</v>
      </c>
      <c r="G111" s="225">
        <f>'Subcases Monthly'!E126</f>
        <v>0</v>
      </c>
      <c r="H111" s="225">
        <f>'Subcases Monthly'!F126</f>
        <v>0</v>
      </c>
      <c r="I111" s="225">
        <f>'Subcases Monthly'!G126</f>
        <v>0</v>
      </c>
      <c r="J111" s="225">
        <f>'Subcases Monthly'!H126</f>
        <v>0</v>
      </c>
      <c r="K111" s="225">
        <f>'Subcases Monthly'!I126</f>
        <v>0</v>
      </c>
      <c r="L111" s="225">
        <f>'Subcases Monthly'!J126</f>
        <v>0</v>
      </c>
      <c r="M111" s="225">
        <f>'Subcases Monthly'!K126</f>
        <v>0</v>
      </c>
      <c r="N111" s="225">
        <f>'Subcases Monthly'!L126</f>
        <v>0</v>
      </c>
      <c r="O111" s="225">
        <f>'Subcases Monthly'!M126</f>
        <v>0</v>
      </c>
      <c r="P111" s="225">
        <f>'Subcases Monthly'!N126</f>
        <v>0</v>
      </c>
      <c r="Q111" s="225">
        <f>'Subcases Monthly'!O126</f>
        <v>0</v>
      </c>
      <c r="R111" s="225">
        <f>'Subcases Monthly'!P126</f>
        <v>0</v>
      </c>
      <c r="S111" s="225">
        <v>1</v>
      </c>
      <c r="T111" s="225">
        <v>2</v>
      </c>
    </row>
    <row r="112" spans="1:20" x14ac:dyDescent="0.3">
      <c r="A112" s="224">
        <f t="shared" si="2"/>
        <v>5</v>
      </c>
      <c r="B112" s="224">
        <f t="shared" si="2"/>
        <v>22</v>
      </c>
      <c r="C112" s="224" t="s">
        <v>273</v>
      </c>
      <c r="D112" s="224" t="s">
        <v>284</v>
      </c>
      <c r="E112" s="224" t="str">
        <f>'Subcases Monthly'!$C$119</f>
        <v>Juvenile Dependency</v>
      </c>
      <c r="F112" s="225" t="str">
        <f>'Subcases Monthly'!C127</f>
        <v>Other New Cases (Non-SRS)</v>
      </c>
      <c r="G112" s="225">
        <f>'Subcases Monthly'!E127</f>
        <v>0</v>
      </c>
      <c r="H112" s="225">
        <f>'Subcases Monthly'!F127</f>
        <v>0</v>
      </c>
      <c r="I112" s="225">
        <f>'Subcases Monthly'!G127</f>
        <v>0</v>
      </c>
      <c r="J112" s="225">
        <f>'Subcases Monthly'!H127</f>
        <v>0</v>
      </c>
      <c r="K112" s="225">
        <f>'Subcases Monthly'!I127</f>
        <v>0</v>
      </c>
      <c r="L112" s="225">
        <f>'Subcases Monthly'!J127</f>
        <v>0</v>
      </c>
      <c r="M112" s="225">
        <f>'Subcases Monthly'!K127</f>
        <v>0</v>
      </c>
      <c r="N112" s="225">
        <f>'Subcases Monthly'!L127</f>
        <v>0</v>
      </c>
      <c r="O112" s="225">
        <f>'Subcases Monthly'!M127</f>
        <v>0</v>
      </c>
      <c r="P112" s="225">
        <f>'Subcases Monthly'!N127</f>
        <v>0</v>
      </c>
      <c r="Q112" s="225">
        <f>'Subcases Monthly'!O127</f>
        <v>0</v>
      </c>
      <c r="R112" s="225">
        <f>'Subcases Monthly'!P127</f>
        <v>0</v>
      </c>
      <c r="S112" s="225">
        <v>1</v>
      </c>
      <c r="T112" s="225">
        <v>2</v>
      </c>
    </row>
    <row r="113" spans="1:32" x14ac:dyDescent="0.3">
      <c r="A113" s="224">
        <f t="shared" si="2"/>
        <v>5</v>
      </c>
      <c r="B113" s="224">
        <f t="shared" si="2"/>
        <v>22</v>
      </c>
      <c r="C113" s="224" t="s">
        <v>273</v>
      </c>
      <c r="D113" s="224" t="s">
        <v>284</v>
      </c>
      <c r="E113" s="224" t="str">
        <f>'Subcases Monthly'!$C$119</f>
        <v>Juvenile Dependency</v>
      </c>
      <c r="F113" s="225" t="str">
        <f>'Subcases Monthly'!C128</f>
        <v>Cases unable to be categorized</v>
      </c>
      <c r="G113" s="225">
        <f>'Subcases Monthly'!E128</f>
        <v>0</v>
      </c>
      <c r="H113" s="225">
        <f>'Subcases Monthly'!F128</f>
        <v>0</v>
      </c>
      <c r="I113" s="225">
        <f>'Subcases Monthly'!G128</f>
        <v>0</v>
      </c>
      <c r="J113" s="225">
        <f>'Subcases Monthly'!H128</f>
        <v>0</v>
      </c>
      <c r="K113" s="225">
        <f>'Subcases Monthly'!I128</f>
        <v>0</v>
      </c>
      <c r="L113" s="225">
        <f>'Subcases Monthly'!J128</f>
        <v>0</v>
      </c>
      <c r="M113" s="225">
        <f>'Subcases Monthly'!K128</f>
        <v>0</v>
      </c>
      <c r="N113" s="225">
        <f>'Subcases Monthly'!L128</f>
        <v>0</v>
      </c>
      <c r="O113" s="225">
        <f>'Subcases Monthly'!M128</f>
        <v>0</v>
      </c>
      <c r="P113" s="225">
        <f>'Subcases Monthly'!N128</f>
        <v>0</v>
      </c>
      <c r="Q113" s="225">
        <f>'Subcases Monthly'!O128</f>
        <v>0</v>
      </c>
      <c r="R113" s="225">
        <f>'Subcases Monthly'!P128</f>
        <v>0</v>
      </c>
      <c r="S113" s="225">
        <v>1</v>
      </c>
      <c r="T113" s="225">
        <v>2</v>
      </c>
    </row>
    <row r="114" spans="1:32" x14ac:dyDescent="0.3">
      <c r="A114" s="224">
        <f t="shared" si="2"/>
        <v>5</v>
      </c>
      <c r="B114" s="224">
        <f t="shared" si="2"/>
        <v>22</v>
      </c>
      <c r="C114" s="224" t="s">
        <v>273</v>
      </c>
      <c r="D114" s="224" t="s">
        <v>284</v>
      </c>
      <c r="E114" s="224" t="str">
        <f>'Subcases Monthly'!$C$131</f>
        <v>Civil Traffic - UTCs</v>
      </c>
      <c r="F114" s="225" t="str">
        <f>'Subcases Monthly'!C132</f>
        <v>Uniform Traffic Citations</v>
      </c>
      <c r="G114" s="225">
        <f>'Subcases Monthly'!E132</f>
        <v>2739</v>
      </c>
      <c r="H114" s="225">
        <f>'Subcases Monthly'!F132</f>
        <v>2411</v>
      </c>
      <c r="I114" s="225">
        <f>'Subcases Monthly'!G132</f>
        <v>2794</v>
      </c>
      <c r="J114" s="225">
        <f>'Subcases Monthly'!H132</f>
        <v>3082</v>
      </c>
      <c r="K114" s="225">
        <f>'Subcases Monthly'!I132</f>
        <v>3138</v>
      </c>
      <c r="L114" s="225">
        <f>'Subcases Monthly'!J132</f>
        <v>0</v>
      </c>
      <c r="M114" s="225">
        <f>'Subcases Monthly'!K132</f>
        <v>0</v>
      </c>
      <c r="N114" s="225">
        <f>'Subcases Monthly'!L132</f>
        <v>0</v>
      </c>
      <c r="O114" s="225">
        <f>'Subcases Monthly'!M132</f>
        <v>0</v>
      </c>
      <c r="P114" s="225">
        <f>'Subcases Monthly'!N132</f>
        <v>0</v>
      </c>
      <c r="Q114" s="225">
        <f>'Subcases Monthly'!O132</f>
        <v>0</v>
      </c>
      <c r="R114" s="225">
        <f>'Subcases Monthly'!P132</f>
        <v>0</v>
      </c>
      <c r="S114" s="225">
        <v>1</v>
      </c>
      <c r="T114" s="225">
        <v>2</v>
      </c>
    </row>
    <row r="115" spans="1:32" x14ac:dyDescent="0.3">
      <c r="A115" s="224">
        <f t="shared" si="2"/>
        <v>5</v>
      </c>
      <c r="B115" s="224">
        <f t="shared" si="2"/>
        <v>22</v>
      </c>
      <c r="C115" s="224" t="s">
        <v>273</v>
      </c>
      <c r="D115" s="224" t="s">
        <v>231</v>
      </c>
      <c r="E115" s="224" t="s">
        <v>132</v>
      </c>
      <c r="F115" s="224" t="s">
        <v>285</v>
      </c>
      <c r="G115" s="225">
        <f>'Outputs Monthly'!E23</f>
        <v>859</v>
      </c>
      <c r="H115" s="225">
        <f>'Outputs Monthly'!F23</f>
        <v>725</v>
      </c>
      <c r="I115" s="225">
        <f>'Outputs Monthly'!G23</f>
        <v>630</v>
      </c>
      <c r="J115" s="225">
        <f>'Outputs Monthly'!H23</f>
        <v>778</v>
      </c>
      <c r="K115" s="225">
        <f>'Outputs Monthly'!I23</f>
        <v>748</v>
      </c>
      <c r="L115" s="225">
        <f>'Outputs Monthly'!J23</f>
        <v>0</v>
      </c>
      <c r="M115" s="225">
        <f>'Outputs Monthly'!K23</f>
        <v>0</v>
      </c>
      <c r="N115" s="225">
        <f>'Outputs Monthly'!L23</f>
        <v>0</v>
      </c>
      <c r="O115" s="225">
        <f>'Outputs Monthly'!M23</f>
        <v>0</v>
      </c>
      <c r="P115" s="225">
        <f>'Outputs Monthly'!N23</f>
        <v>0</v>
      </c>
      <c r="Q115" s="225">
        <f>'Outputs Monthly'!O23</f>
        <v>0</v>
      </c>
      <c r="R115" s="225">
        <f>'Outputs Monthly'!P23</f>
        <v>0</v>
      </c>
      <c r="S115" s="225">
        <v>1</v>
      </c>
      <c r="T115" s="225">
        <v>2</v>
      </c>
      <c r="U115" s="63"/>
    </row>
    <row r="116" spans="1:32" x14ac:dyDescent="0.3">
      <c r="A116" s="224">
        <f t="shared" si="2"/>
        <v>5</v>
      </c>
      <c r="B116" s="224">
        <f t="shared" si="2"/>
        <v>22</v>
      </c>
      <c r="C116" s="224" t="s">
        <v>273</v>
      </c>
      <c r="D116" s="224" t="s">
        <v>231</v>
      </c>
      <c r="E116" s="224" t="s">
        <v>133</v>
      </c>
      <c r="F116" s="224" t="s">
        <v>285</v>
      </c>
      <c r="G116" s="225">
        <f>'Outputs Monthly'!E24</f>
        <v>117</v>
      </c>
      <c r="H116" s="225">
        <f>'Outputs Monthly'!F24</f>
        <v>108</v>
      </c>
      <c r="I116" s="225">
        <f>'Outputs Monthly'!G24</f>
        <v>93</v>
      </c>
      <c r="J116" s="225">
        <f>'Outputs Monthly'!H24</f>
        <v>110</v>
      </c>
      <c r="K116" s="225">
        <f>'Outputs Monthly'!I24</f>
        <v>160</v>
      </c>
      <c r="L116" s="225">
        <f>'Outputs Monthly'!J24</f>
        <v>0</v>
      </c>
      <c r="M116" s="225">
        <f>'Outputs Monthly'!K24</f>
        <v>0</v>
      </c>
      <c r="N116" s="225">
        <f>'Outputs Monthly'!L24</f>
        <v>0</v>
      </c>
      <c r="O116" s="225">
        <f>'Outputs Monthly'!M24</f>
        <v>0</v>
      </c>
      <c r="P116" s="225">
        <f>'Outputs Monthly'!N24</f>
        <v>0</v>
      </c>
      <c r="Q116" s="225">
        <f>'Outputs Monthly'!O24</f>
        <v>0</v>
      </c>
      <c r="R116" s="225">
        <f>'Outputs Monthly'!P24</f>
        <v>0</v>
      </c>
      <c r="S116" s="225">
        <v>1</v>
      </c>
      <c r="T116" s="225">
        <v>2</v>
      </c>
      <c r="U116" s="63"/>
    </row>
    <row r="117" spans="1:32" x14ac:dyDescent="0.3">
      <c r="A117" s="224">
        <f t="shared" si="2"/>
        <v>5</v>
      </c>
      <c r="B117" s="224">
        <f t="shared" si="2"/>
        <v>22</v>
      </c>
      <c r="C117" s="224" t="s">
        <v>273</v>
      </c>
      <c r="D117" s="224" t="s">
        <v>231</v>
      </c>
      <c r="E117" s="224" t="s">
        <v>140</v>
      </c>
      <c r="F117" s="224" t="s">
        <v>285</v>
      </c>
      <c r="G117" s="225">
        <f>'Outputs Monthly'!E25</f>
        <v>194</v>
      </c>
      <c r="H117" s="225">
        <f>'Outputs Monthly'!F25</f>
        <v>162</v>
      </c>
      <c r="I117" s="225">
        <f>'Outputs Monthly'!G25</f>
        <v>121</v>
      </c>
      <c r="J117" s="225">
        <f>'Outputs Monthly'!H25</f>
        <v>125</v>
      </c>
      <c r="K117" s="225">
        <f>'Outputs Monthly'!I25</f>
        <v>143</v>
      </c>
      <c r="L117" s="225">
        <f>'Outputs Monthly'!J25</f>
        <v>0</v>
      </c>
      <c r="M117" s="225">
        <f>'Outputs Monthly'!K25</f>
        <v>0</v>
      </c>
      <c r="N117" s="225">
        <f>'Outputs Monthly'!L25</f>
        <v>0</v>
      </c>
      <c r="O117" s="225">
        <f>'Outputs Monthly'!M25</f>
        <v>0</v>
      </c>
      <c r="P117" s="225">
        <f>'Outputs Monthly'!N25</f>
        <v>0</v>
      </c>
      <c r="Q117" s="225">
        <f>'Outputs Monthly'!O25</f>
        <v>0</v>
      </c>
      <c r="R117" s="225">
        <f>'Outputs Monthly'!P25</f>
        <v>0</v>
      </c>
      <c r="S117" s="225">
        <v>1</v>
      </c>
      <c r="T117" s="225">
        <v>2</v>
      </c>
      <c r="U117" s="63"/>
    </row>
    <row r="118" spans="1:32" x14ac:dyDescent="0.3">
      <c r="A118" s="224">
        <f t="shared" si="2"/>
        <v>5</v>
      </c>
      <c r="B118" s="224">
        <f t="shared" si="2"/>
        <v>22</v>
      </c>
      <c r="C118" s="224" t="s">
        <v>273</v>
      </c>
      <c r="D118" s="224" t="s">
        <v>231</v>
      </c>
      <c r="E118" s="224" t="s">
        <v>137</v>
      </c>
      <c r="F118" s="224" t="s">
        <v>285</v>
      </c>
      <c r="G118" s="225">
        <f>'Outputs Monthly'!E26</f>
        <v>274</v>
      </c>
      <c r="H118" s="225">
        <f>'Outputs Monthly'!F26</f>
        <v>289</v>
      </c>
      <c r="I118" s="225">
        <f>'Outputs Monthly'!G26</f>
        <v>186</v>
      </c>
      <c r="J118" s="225">
        <f>'Outputs Monthly'!H26</f>
        <v>289</v>
      </c>
      <c r="K118" s="225">
        <f>'Outputs Monthly'!I26</f>
        <v>183</v>
      </c>
      <c r="L118" s="225">
        <f>'Outputs Monthly'!J26</f>
        <v>0</v>
      </c>
      <c r="M118" s="225">
        <f>'Outputs Monthly'!K26</f>
        <v>0</v>
      </c>
      <c r="N118" s="225">
        <f>'Outputs Monthly'!L26</f>
        <v>0</v>
      </c>
      <c r="O118" s="225">
        <f>'Outputs Monthly'!M26</f>
        <v>0</v>
      </c>
      <c r="P118" s="225">
        <f>'Outputs Monthly'!N26</f>
        <v>0</v>
      </c>
      <c r="Q118" s="225">
        <f>'Outputs Monthly'!O26</f>
        <v>0</v>
      </c>
      <c r="R118" s="225">
        <f>'Outputs Monthly'!P26</f>
        <v>0</v>
      </c>
      <c r="S118" s="225">
        <v>1</v>
      </c>
      <c r="T118" s="225">
        <v>2</v>
      </c>
      <c r="U118" s="63"/>
      <c r="V118" s="63"/>
    </row>
    <row r="119" spans="1:32" x14ac:dyDescent="0.3">
      <c r="A119" s="224">
        <f t="shared" si="2"/>
        <v>5</v>
      </c>
      <c r="B119" s="224">
        <f t="shared" si="2"/>
        <v>22</v>
      </c>
      <c r="C119" s="224" t="s">
        <v>273</v>
      </c>
      <c r="D119" s="224" t="s">
        <v>231</v>
      </c>
      <c r="E119" s="224" t="s">
        <v>134</v>
      </c>
      <c r="F119" s="224" t="s">
        <v>285</v>
      </c>
      <c r="G119" s="225">
        <f>'Outputs Monthly'!E27</f>
        <v>113</v>
      </c>
      <c r="H119" s="225">
        <f>'Outputs Monthly'!F27</f>
        <v>109</v>
      </c>
      <c r="I119" s="225">
        <f>'Outputs Monthly'!G27</f>
        <v>91</v>
      </c>
      <c r="J119" s="225">
        <f>'Outputs Monthly'!H27</f>
        <v>129</v>
      </c>
      <c r="K119" s="225">
        <f>'Outputs Monthly'!I27</f>
        <v>120</v>
      </c>
      <c r="L119" s="225">
        <f>'Outputs Monthly'!J27</f>
        <v>0</v>
      </c>
      <c r="M119" s="225">
        <f>'Outputs Monthly'!K27</f>
        <v>0</v>
      </c>
      <c r="N119" s="225">
        <f>'Outputs Monthly'!L27</f>
        <v>0</v>
      </c>
      <c r="O119" s="225">
        <f>'Outputs Monthly'!M27</f>
        <v>0</v>
      </c>
      <c r="P119" s="225">
        <f>'Outputs Monthly'!N27</f>
        <v>0</v>
      </c>
      <c r="Q119" s="225">
        <f>'Outputs Monthly'!O27</f>
        <v>0</v>
      </c>
      <c r="R119" s="225">
        <f>'Outputs Monthly'!P27</f>
        <v>0</v>
      </c>
      <c r="S119" s="225">
        <v>1</v>
      </c>
      <c r="T119" s="225">
        <v>2</v>
      </c>
      <c r="U119" s="63"/>
      <c r="V119" s="63"/>
      <c r="W119" s="63"/>
    </row>
    <row r="120" spans="1:32" x14ac:dyDescent="0.3">
      <c r="A120" s="224">
        <f t="shared" si="2"/>
        <v>5</v>
      </c>
      <c r="B120" s="224">
        <f t="shared" si="2"/>
        <v>22</v>
      </c>
      <c r="C120" s="224" t="s">
        <v>273</v>
      </c>
      <c r="D120" s="224" t="s">
        <v>231</v>
      </c>
      <c r="E120" s="224" t="s">
        <v>135</v>
      </c>
      <c r="F120" s="224" t="s">
        <v>285</v>
      </c>
      <c r="G120" s="225">
        <f>'Outputs Monthly'!E28</f>
        <v>384</v>
      </c>
      <c r="H120" s="225">
        <f>'Outputs Monthly'!F28</f>
        <v>381</v>
      </c>
      <c r="I120" s="225">
        <f>'Outputs Monthly'!G28</f>
        <v>382</v>
      </c>
      <c r="J120" s="225">
        <f>'Outputs Monthly'!H28</f>
        <v>369</v>
      </c>
      <c r="K120" s="225">
        <f>'Outputs Monthly'!I28</f>
        <v>393</v>
      </c>
      <c r="L120" s="225">
        <f>'Outputs Monthly'!J28</f>
        <v>0</v>
      </c>
      <c r="M120" s="225">
        <f>'Outputs Monthly'!K28</f>
        <v>0</v>
      </c>
      <c r="N120" s="225">
        <f>'Outputs Monthly'!L28</f>
        <v>0</v>
      </c>
      <c r="O120" s="225">
        <f>'Outputs Monthly'!M28</f>
        <v>0</v>
      </c>
      <c r="P120" s="225">
        <f>'Outputs Monthly'!N28</f>
        <v>0</v>
      </c>
      <c r="Q120" s="225">
        <f>'Outputs Monthly'!O28</f>
        <v>0</v>
      </c>
      <c r="R120" s="225">
        <f>'Outputs Monthly'!P28</f>
        <v>0</v>
      </c>
      <c r="S120" s="225">
        <v>1</v>
      </c>
      <c r="T120" s="225">
        <v>2</v>
      </c>
      <c r="U120" s="63"/>
      <c r="V120" s="63"/>
      <c r="W120" s="63"/>
      <c r="X120" s="63"/>
      <c r="Y120" s="63"/>
      <c r="Z120" s="63"/>
      <c r="AA120" s="63"/>
      <c r="AB120" s="63"/>
    </row>
    <row r="121" spans="1:32" x14ac:dyDescent="0.3">
      <c r="A121" s="224">
        <f t="shared" si="2"/>
        <v>5</v>
      </c>
      <c r="B121" s="224">
        <f t="shared" si="2"/>
        <v>22</v>
      </c>
      <c r="C121" s="224" t="s">
        <v>273</v>
      </c>
      <c r="D121" s="224" t="s">
        <v>231</v>
      </c>
      <c r="E121" s="224" t="s">
        <v>136</v>
      </c>
      <c r="F121" s="224" t="s">
        <v>285</v>
      </c>
      <c r="G121" s="225">
        <f>'Outputs Monthly'!E29</f>
        <v>316</v>
      </c>
      <c r="H121" s="225">
        <f>'Outputs Monthly'!F29</f>
        <v>259</v>
      </c>
      <c r="I121" s="225">
        <f>'Outputs Monthly'!G29</f>
        <v>301</v>
      </c>
      <c r="J121" s="225">
        <f>'Outputs Monthly'!H29</f>
        <v>305</v>
      </c>
      <c r="K121" s="225">
        <f>'Outputs Monthly'!I29</f>
        <v>265</v>
      </c>
      <c r="L121" s="225">
        <f>'Outputs Monthly'!J29</f>
        <v>0</v>
      </c>
      <c r="M121" s="225">
        <f>'Outputs Monthly'!K29</f>
        <v>0</v>
      </c>
      <c r="N121" s="225">
        <f>'Outputs Monthly'!L29</f>
        <v>0</v>
      </c>
      <c r="O121" s="225">
        <f>'Outputs Monthly'!M29</f>
        <v>0</v>
      </c>
      <c r="P121" s="225">
        <f>'Outputs Monthly'!N29</f>
        <v>0</v>
      </c>
      <c r="Q121" s="225">
        <f>'Outputs Monthly'!O29</f>
        <v>0</v>
      </c>
      <c r="R121" s="225">
        <f>'Outputs Monthly'!P29</f>
        <v>0</v>
      </c>
      <c r="S121" s="225">
        <v>1</v>
      </c>
      <c r="T121" s="225">
        <v>2</v>
      </c>
      <c r="U121" s="63"/>
      <c r="V121" s="63"/>
      <c r="W121" s="63"/>
      <c r="X121" s="63"/>
      <c r="Y121" s="63"/>
      <c r="Z121" s="63"/>
      <c r="AA121" s="63"/>
      <c r="AB121" s="63"/>
      <c r="AC121" s="63"/>
      <c r="AD121" s="63"/>
      <c r="AE121" s="63"/>
    </row>
    <row r="122" spans="1:32" x14ac:dyDescent="0.3">
      <c r="A122" s="224">
        <f t="shared" si="2"/>
        <v>5</v>
      </c>
      <c r="B122" s="224">
        <f t="shared" si="2"/>
        <v>22</v>
      </c>
      <c r="C122" s="224" t="s">
        <v>273</v>
      </c>
      <c r="D122" s="224" t="s">
        <v>231</v>
      </c>
      <c r="E122" s="224" t="s">
        <v>232</v>
      </c>
      <c r="F122" s="224" t="s">
        <v>285</v>
      </c>
      <c r="G122" s="225">
        <f>'Outputs Monthly'!E30</f>
        <v>486</v>
      </c>
      <c r="H122" s="225">
        <f>'Outputs Monthly'!F30</f>
        <v>581</v>
      </c>
      <c r="I122" s="225">
        <f>'Outputs Monthly'!G30</f>
        <v>559</v>
      </c>
      <c r="J122" s="225">
        <f>'Outputs Monthly'!H30</f>
        <v>555</v>
      </c>
      <c r="K122" s="225">
        <f>'Outputs Monthly'!I30</f>
        <v>548</v>
      </c>
      <c r="L122" s="225">
        <f>'Outputs Monthly'!J30</f>
        <v>0</v>
      </c>
      <c r="M122" s="225">
        <f>'Outputs Monthly'!K30</f>
        <v>0</v>
      </c>
      <c r="N122" s="225">
        <f>'Outputs Monthly'!L30</f>
        <v>0</v>
      </c>
      <c r="O122" s="225">
        <f>'Outputs Monthly'!M30</f>
        <v>0</v>
      </c>
      <c r="P122" s="225">
        <f>'Outputs Monthly'!N30</f>
        <v>0</v>
      </c>
      <c r="Q122" s="225">
        <f>'Outputs Monthly'!O30</f>
        <v>0</v>
      </c>
      <c r="R122" s="225">
        <f>'Outputs Monthly'!P30</f>
        <v>0</v>
      </c>
      <c r="S122" s="225">
        <v>1</v>
      </c>
      <c r="T122" s="225">
        <v>2</v>
      </c>
      <c r="U122" s="63"/>
      <c r="V122" s="63"/>
      <c r="W122" s="63"/>
      <c r="X122" s="63"/>
      <c r="Y122" s="63"/>
      <c r="Z122" s="63"/>
      <c r="AA122" s="63"/>
      <c r="AB122" s="63"/>
      <c r="AC122" s="63"/>
      <c r="AD122" s="63"/>
      <c r="AE122" s="63"/>
      <c r="AF122" s="63"/>
    </row>
    <row r="123" spans="1:32" x14ac:dyDescent="0.3">
      <c r="A123" s="224">
        <f t="shared" si="2"/>
        <v>5</v>
      </c>
      <c r="B123" s="224">
        <f t="shared" si="2"/>
        <v>22</v>
      </c>
      <c r="C123" s="224" t="s">
        <v>273</v>
      </c>
      <c r="D123" s="224" t="s">
        <v>231</v>
      </c>
      <c r="E123" s="224" t="s">
        <v>139</v>
      </c>
      <c r="F123" s="224" t="s">
        <v>285</v>
      </c>
      <c r="G123" s="225">
        <f>'Outputs Monthly'!E31</f>
        <v>76</v>
      </c>
      <c r="H123" s="225">
        <f>'Outputs Monthly'!F31</f>
        <v>72</v>
      </c>
      <c r="I123" s="225">
        <f>'Outputs Monthly'!G31</f>
        <v>63</v>
      </c>
      <c r="J123" s="225">
        <f>'Outputs Monthly'!H31</f>
        <v>71</v>
      </c>
      <c r="K123" s="225">
        <f>'Outputs Monthly'!I31</f>
        <v>61</v>
      </c>
      <c r="L123" s="225">
        <f>'Outputs Monthly'!J31</f>
        <v>0</v>
      </c>
      <c r="M123" s="225">
        <f>'Outputs Monthly'!K31</f>
        <v>0</v>
      </c>
      <c r="N123" s="225">
        <f>'Outputs Monthly'!L31</f>
        <v>0</v>
      </c>
      <c r="O123" s="225">
        <f>'Outputs Monthly'!M31</f>
        <v>0</v>
      </c>
      <c r="P123" s="225">
        <f>'Outputs Monthly'!N31</f>
        <v>0</v>
      </c>
      <c r="Q123" s="225">
        <f>'Outputs Monthly'!O31</f>
        <v>0</v>
      </c>
      <c r="R123" s="225">
        <f>'Outputs Monthly'!P31</f>
        <v>0</v>
      </c>
      <c r="S123" s="225">
        <v>1</v>
      </c>
      <c r="T123" s="225">
        <v>2</v>
      </c>
      <c r="U123" s="63"/>
      <c r="V123" s="63"/>
      <c r="W123" s="63"/>
      <c r="X123" s="63"/>
      <c r="Y123" s="63"/>
      <c r="Z123" s="63"/>
      <c r="AA123" s="63"/>
      <c r="AB123" s="63"/>
      <c r="AC123" s="63"/>
      <c r="AD123" s="63"/>
      <c r="AE123" s="63"/>
      <c r="AF123" s="63"/>
    </row>
    <row r="124" spans="1:32" x14ac:dyDescent="0.3">
      <c r="A124" s="224">
        <f t="shared" si="2"/>
        <v>5</v>
      </c>
      <c r="B124" s="224">
        <f t="shared" si="2"/>
        <v>22</v>
      </c>
      <c r="C124" s="224" t="s">
        <v>273</v>
      </c>
      <c r="D124" s="224" t="s">
        <v>231</v>
      </c>
      <c r="E124" s="224" t="s">
        <v>138</v>
      </c>
      <c r="F124" s="224" t="s">
        <v>285</v>
      </c>
      <c r="G124" s="225">
        <f>'Outputs Monthly'!E32</f>
        <v>0</v>
      </c>
      <c r="H124" s="225">
        <f>'Outputs Monthly'!F32</f>
        <v>0</v>
      </c>
      <c r="I124" s="225">
        <f>'Outputs Monthly'!G32</f>
        <v>0</v>
      </c>
      <c r="J124" s="225">
        <f>'Outputs Monthly'!H32</f>
        <v>0</v>
      </c>
      <c r="K124" s="225">
        <f>'Outputs Monthly'!I32</f>
        <v>0</v>
      </c>
      <c r="L124" s="225">
        <f>'Outputs Monthly'!J32</f>
        <v>0</v>
      </c>
      <c r="M124" s="225">
        <f>'Outputs Monthly'!K32</f>
        <v>0</v>
      </c>
      <c r="N124" s="225">
        <f>'Outputs Monthly'!L32</f>
        <v>0</v>
      </c>
      <c r="O124" s="225">
        <f>'Outputs Monthly'!M32</f>
        <v>0</v>
      </c>
      <c r="P124" s="225">
        <f>'Outputs Monthly'!N32</f>
        <v>0</v>
      </c>
      <c r="Q124" s="225">
        <f>'Outputs Monthly'!O32</f>
        <v>0</v>
      </c>
      <c r="R124" s="225">
        <f>'Outputs Monthly'!P32</f>
        <v>0</v>
      </c>
      <c r="S124" s="225">
        <v>1</v>
      </c>
      <c r="T124" s="225">
        <v>2</v>
      </c>
      <c r="U124" s="63"/>
      <c r="V124" s="63"/>
      <c r="W124" s="63"/>
      <c r="X124" s="63"/>
      <c r="Y124" s="63"/>
      <c r="Z124" s="63"/>
      <c r="AA124" s="63"/>
      <c r="AB124" s="63"/>
      <c r="AC124" s="63"/>
      <c r="AD124" s="63"/>
      <c r="AE124" s="63"/>
      <c r="AF124" s="63"/>
    </row>
    <row r="125" spans="1:32" x14ac:dyDescent="0.3">
      <c r="A125" s="224">
        <f t="shared" si="2"/>
        <v>5</v>
      </c>
      <c r="B125" s="224">
        <f t="shared" si="2"/>
        <v>22</v>
      </c>
      <c r="C125" s="224" t="s">
        <v>273</v>
      </c>
      <c r="D125" s="224" t="s">
        <v>230</v>
      </c>
      <c r="E125" s="224" t="s">
        <v>132</v>
      </c>
      <c r="F125" s="224" t="s">
        <v>285</v>
      </c>
      <c r="G125" s="225">
        <f>'Outputs Monthly'!E36</f>
        <v>12</v>
      </c>
      <c r="H125" s="225">
        <f>'Outputs Monthly'!F36</f>
        <v>31</v>
      </c>
      <c r="I125" s="225">
        <f>'Outputs Monthly'!G36</f>
        <v>34</v>
      </c>
      <c r="J125" s="225">
        <f>'Outputs Monthly'!H36</f>
        <v>10</v>
      </c>
      <c r="K125" s="225">
        <f>'Outputs Monthly'!I36</f>
        <v>15</v>
      </c>
      <c r="L125" s="225">
        <f>'Outputs Monthly'!J36</f>
        <v>0</v>
      </c>
      <c r="M125" s="225">
        <f>'Outputs Monthly'!K36</f>
        <v>0</v>
      </c>
      <c r="N125" s="225">
        <f>'Outputs Monthly'!L36</f>
        <v>0</v>
      </c>
      <c r="O125" s="225">
        <f>'Outputs Monthly'!M36</f>
        <v>0</v>
      </c>
      <c r="P125" s="225">
        <f>'Outputs Monthly'!N36</f>
        <v>0</v>
      </c>
      <c r="Q125" s="225">
        <f>'Outputs Monthly'!O36</f>
        <v>0</v>
      </c>
      <c r="R125" s="225">
        <f>'Outputs Monthly'!P36</f>
        <v>0</v>
      </c>
      <c r="S125" s="225">
        <v>1</v>
      </c>
      <c r="T125" s="225">
        <v>2</v>
      </c>
      <c r="U125" s="63"/>
      <c r="V125" s="63"/>
      <c r="W125" s="63"/>
      <c r="X125" s="63"/>
      <c r="Y125" s="63"/>
      <c r="Z125" s="63"/>
      <c r="AA125" s="63"/>
      <c r="AB125" s="63"/>
      <c r="AC125" s="63"/>
      <c r="AD125" s="63"/>
      <c r="AE125" s="63"/>
      <c r="AF125" s="63"/>
    </row>
    <row r="126" spans="1:32" x14ac:dyDescent="0.3">
      <c r="A126" s="224">
        <f t="shared" si="2"/>
        <v>5</v>
      </c>
      <c r="B126" s="224">
        <f t="shared" si="2"/>
        <v>22</v>
      </c>
      <c r="C126" s="224" t="s">
        <v>273</v>
      </c>
      <c r="D126" s="224" t="s">
        <v>230</v>
      </c>
      <c r="E126" s="224" t="s">
        <v>133</v>
      </c>
      <c r="F126" s="224" t="s">
        <v>285</v>
      </c>
      <c r="G126" s="225">
        <f>'Outputs Monthly'!E37</f>
        <v>1</v>
      </c>
      <c r="H126" s="225">
        <f>'Outputs Monthly'!F37</f>
        <v>4</v>
      </c>
      <c r="I126" s="225">
        <f>'Outputs Monthly'!G37</f>
        <v>2</v>
      </c>
      <c r="J126" s="225">
        <f>'Outputs Monthly'!H37</f>
        <v>0</v>
      </c>
      <c r="K126" s="225">
        <f>'Outputs Monthly'!I37</f>
        <v>1</v>
      </c>
      <c r="L126" s="225">
        <f>'Outputs Monthly'!J37</f>
        <v>0</v>
      </c>
      <c r="M126" s="225">
        <f>'Outputs Monthly'!K37</f>
        <v>0</v>
      </c>
      <c r="N126" s="225">
        <f>'Outputs Monthly'!L37</f>
        <v>0</v>
      </c>
      <c r="O126" s="225">
        <f>'Outputs Monthly'!M37</f>
        <v>0</v>
      </c>
      <c r="P126" s="225">
        <f>'Outputs Monthly'!N37</f>
        <v>0</v>
      </c>
      <c r="Q126" s="225">
        <f>'Outputs Monthly'!O37</f>
        <v>0</v>
      </c>
      <c r="R126" s="225">
        <f>'Outputs Monthly'!P37</f>
        <v>0</v>
      </c>
      <c r="S126" s="225">
        <v>1</v>
      </c>
      <c r="T126" s="225">
        <v>2</v>
      </c>
      <c r="U126" s="63"/>
      <c r="V126" s="63"/>
      <c r="W126" s="63"/>
      <c r="X126" s="63"/>
      <c r="Y126" s="63"/>
      <c r="Z126" s="63"/>
      <c r="AA126" s="63"/>
      <c r="AB126" s="63"/>
      <c r="AC126" s="63"/>
      <c r="AD126" s="63"/>
      <c r="AE126" s="63"/>
      <c r="AF126" s="63"/>
    </row>
    <row r="127" spans="1:32" x14ac:dyDescent="0.3">
      <c r="A127" s="224">
        <f t="shared" si="2"/>
        <v>5</v>
      </c>
      <c r="B127" s="224">
        <f t="shared" si="2"/>
        <v>22</v>
      </c>
      <c r="C127" s="224" t="s">
        <v>273</v>
      </c>
      <c r="D127" s="224" t="s">
        <v>230</v>
      </c>
      <c r="E127" s="224" t="s">
        <v>140</v>
      </c>
      <c r="F127" s="224" t="s">
        <v>285</v>
      </c>
      <c r="G127" s="225">
        <f>'Outputs Monthly'!E38</f>
        <v>0</v>
      </c>
      <c r="H127" s="225">
        <f>'Outputs Monthly'!F38</f>
        <v>0</v>
      </c>
      <c r="I127" s="225">
        <f>'Outputs Monthly'!G38</f>
        <v>0</v>
      </c>
      <c r="J127" s="225">
        <f>'Outputs Monthly'!H38</f>
        <v>0</v>
      </c>
      <c r="K127" s="225">
        <f>'Outputs Monthly'!I38</f>
        <v>0</v>
      </c>
      <c r="L127" s="225">
        <f>'Outputs Monthly'!J38</f>
        <v>0</v>
      </c>
      <c r="M127" s="225">
        <f>'Outputs Monthly'!K38</f>
        <v>0</v>
      </c>
      <c r="N127" s="225">
        <f>'Outputs Monthly'!L38</f>
        <v>0</v>
      </c>
      <c r="O127" s="225">
        <f>'Outputs Monthly'!M38</f>
        <v>0</v>
      </c>
      <c r="P127" s="225">
        <f>'Outputs Monthly'!N38</f>
        <v>0</v>
      </c>
      <c r="Q127" s="225">
        <f>'Outputs Monthly'!O38</f>
        <v>0</v>
      </c>
      <c r="R127" s="225">
        <f>'Outputs Monthly'!P38</f>
        <v>0</v>
      </c>
      <c r="S127" s="225">
        <v>1</v>
      </c>
      <c r="T127" s="225">
        <v>2</v>
      </c>
      <c r="U127" s="63"/>
      <c r="V127" s="63"/>
      <c r="W127" s="63"/>
      <c r="X127" s="63"/>
      <c r="Y127" s="63"/>
      <c r="Z127" s="63"/>
      <c r="AA127" s="63"/>
      <c r="AB127" s="63"/>
      <c r="AC127" s="63"/>
      <c r="AD127" s="63"/>
      <c r="AE127" s="63"/>
      <c r="AF127" s="63"/>
    </row>
    <row r="128" spans="1:32" x14ac:dyDescent="0.3">
      <c r="A128" s="224">
        <f t="shared" si="2"/>
        <v>5</v>
      </c>
      <c r="B128" s="224">
        <f t="shared" si="2"/>
        <v>22</v>
      </c>
      <c r="C128" s="224" t="s">
        <v>273</v>
      </c>
      <c r="D128" s="224" t="s">
        <v>230</v>
      </c>
      <c r="E128" s="224" t="s">
        <v>137</v>
      </c>
      <c r="F128" s="224" t="s">
        <v>285</v>
      </c>
      <c r="G128" s="225">
        <f>'Outputs Monthly'!E39</f>
        <v>6</v>
      </c>
      <c r="H128" s="225">
        <f>'Outputs Monthly'!F39</f>
        <v>8</v>
      </c>
      <c r="I128" s="225">
        <f>'Outputs Monthly'!G39</f>
        <v>8</v>
      </c>
      <c r="J128" s="225">
        <f>'Outputs Monthly'!H39</f>
        <v>13</v>
      </c>
      <c r="K128" s="225">
        <f>'Outputs Monthly'!I39</f>
        <v>10</v>
      </c>
      <c r="L128" s="225">
        <f>'Outputs Monthly'!J39</f>
        <v>0</v>
      </c>
      <c r="M128" s="225">
        <f>'Outputs Monthly'!K39</f>
        <v>0</v>
      </c>
      <c r="N128" s="225">
        <f>'Outputs Monthly'!L39</f>
        <v>0</v>
      </c>
      <c r="O128" s="225">
        <f>'Outputs Monthly'!M39</f>
        <v>0</v>
      </c>
      <c r="P128" s="225">
        <f>'Outputs Monthly'!N39</f>
        <v>0</v>
      </c>
      <c r="Q128" s="225">
        <f>'Outputs Monthly'!O39</f>
        <v>0</v>
      </c>
      <c r="R128" s="225">
        <f>'Outputs Monthly'!P39</f>
        <v>0</v>
      </c>
      <c r="S128" s="225">
        <v>1</v>
      </c>
      <c r="T128" s="225">
        <v>2</v>
      </c>
      <c r="U128" s="63"/>
      <c r="V128" s="63"/>
      <c r="W128" s="63"/>
      <c r="X128" s="63"/>
      <c r="Y128" s="63"/>
      <c r="Z128" s="63"/>
      <c r="AA128" s="63"/>
      <c r="AB128" s="63"/>
      <c r="AC128" s="63"/>
      <c r="AD128" s="63"/>
      <c r="AE128" s="63"/>
      <c r="AF128" s="63"/>
    </row>
    <row r="129" spans="1:33" x14ac:dyDescent="0.3">
      <c r="A129" s="224">
        <f t="shared" si="2"/>
        <v>5</v>
      </c>
      <c r="B129" s="224">
        <f t="shared" si="2"/>
        <v>22</v>
      </c>
      <c r="C129" s="224" t="s">
        <v>273</v>
      </c>
      <c r="D129" s="224" t="s">
        <v>230</v>
      </c>
      <c r="E129" s="224" t="s">
        <v>134</v>
      </c>
      <c r="F129" s="224" t="s">
        <v>285</v>
      </c>
      <c r="G129" s="225">
        <f>'Outputs Monthly'!E40</f>
        <v>6</v>
      </c>
      <c r="H129" s="225">
        <f>'Outputs Monthly'!F40</f>
        <v>2</v>
      </c>
      <c r="I129" s="225">
        <f>'Outputs Monthly'!G40</f>
        <v>8</v>
      </c>
      <c r="J129" s="225">
        <f>'Outputs Monthly'!H40</f>
        <v>3</v>
      </c>
      <c r="K129" s="225">
        <f>'Outputs Monthly'!I40</f>
        <v>8</v>
      </c>
      <c r="L129" s="225">
        <f>'Outputs Monthly'!J40</f>
        <v>0</v>
      </c>
      <c r="M129" s="225">
        <f>'Outputs Monthly'!K40</f>
        <v>0</v>
      </c>
      <c r="N129" s="225">
        <f>'Outputs Monthly'!L40</f>
        <v>0</v>
      </c>
      <c r="O129" s="225">
        <f>'Outputs Monthly'!M40</f>
        <v>0</v>
      </c>
      <c r="P129" s="225">
        <f>'Outputs Monthly'!N40</f>
        <v>0</v>
      </c>
      <c r="Q129" s="225">
        <f>'Outputs Monthly'!O40</f>
        <v>0</v>
      </c>
      <c r="R129" s="225">
        <f>'Outputs Monthly'!P40</f>
        <v>0</v>
      </c>
      <c r="S129" s="225">
        <v>1</v>
      </c>
      <c r="T129" s="225">
        <v>2</v>
      </c>
      <c r="U129" s="63"/>
      <c r="V129" s="63"/>
      <c r="W129" s="63"/>
      <c r="X129" s="63"/>
      <c r="Y129" s="63"/>
      <c r="Z129" s="63"/>
      <c r="AA129" s="63"/>
      <c r="AB129" s="63"/>
      <c r="AC129" s="63"/>
      <c r="AD129" s="63"/>
      <c r="AE129" s="63"/>
      <c r="AF129" s="63"/>
    </row>
    <row r="130" spans="1:33" x14ac:dyDescent="0.3">
      <c r="A130" s="224">
        <f t="shared" si="2"/>
        <v>5</v>
      </c>
      <c r="B130" s="224">
        <f t="shared" si="2"/>
        <v>22</v>
      </c>
      <c r="C130" s="224" t="s">
        <v>273</v>
      </c>
      <c r="D130" s="224" t="s">
        <v>230</v>
      </c>
      <c r="E130" s="224" t="s">
        <v>135</v>
      </c>
      <c r="F130" s="224" t="s">
        <v>285</v>
      </c>
      <c r="G130" s="225">
        <f>'Outputs Monthly'!E41</f>
        <v>0</v>
      </c>
      <c r="H130" s="225">
        <f>'Outputs Monthly'!F41</f>
        <v>1</v>
      </c>
      <c r="I130" s="225">
        <f>'Outputs Monthly'!G41</f>
        <v>1</v>
      </c>
      <c r="J130" s="225">
        <f>'Outputs Monthly'!H41</f>
        <v>2</v>
      </c>
      <c r="K130" s="225">
        <f>'Outputs Monthly'!I41</f>
        <v>2</v>
      </c>
      <c r="L130" s="225">
        <f>'Outputs Monthly'!J41</f>
        <v>0</v>
      </c>
      <c r="M130" s="225">
        <f>'Outputs Monthly'!K41</f>
        <v>0</v>
      </c>
      <c r="N130" s="225">
        <f>'Outputs Monthly'!L41</f>
        <v>0</v>
      </c>
      <c r="O130" s="225">
        <f>'Outputs Monthly'!M41</f>
        <v>0</v>
      </c>
      <c r="P130" s="225">
        <f>'Outputs Monthly'!N41</f>
        <v>0</v>
      </c>
      <c r="Q130" s="225">
        <f>'Outputs Monthly'!O41</f>
        <v>0</v>
      </c>
      <c r="R130" s="225">
        <f>'Outputs Monthly'!P41</f>
        <v>0</v>
      </c>
      <c r="S130" s="225">
        <v>1</v>
      </c>
      <c r="T130" s="225">
        <v>2</v>
      </c>
      <c r="U130" s="63"/>
      <c r="V130" s="63"/>
      <c r="W130" s="63"/>
      <c r="X130" s="63"/>
      <c r="Y130" s="63"/>
      <c r="Z130" s="63"/>
      <c r="AA130" s="63"/>
      <c r="AB130" s="63"/>
      <c r="AC130" s="63"/>
      <c r="AD130" s="63"/>
      <c r="AE130" s="63"/>
      <c r="AF130" s="63"/>
    </row>
    <row r="131" spans="1:33" x14ac:dyDescent="0.3">
      <c r="A131" s="224">
        <f t="shared" si="2"/>
        <v>5</v>
      </c>
      <c r="B131" s="224">
        <f t="shared" si="2"/>
        <v>22</v>
      </c>
      <c r="C131" s="224" t="s">
        <v>273</v>
      </c>
      <c r="D131" s="224" t="s">
        <v>230</v>
      </c>
      <c r="E131" s="224" t="s">
        <v>136</v>
      </c>
      <c r="F131" s="224" t="s">
        <v>285</v>
      </c>
      <c r="G131" s="225">
        <f>'Outputs Monthly'!E42</f>
        <v>0</v>
      </c>
      <c r="H131" s="225">
        <f>'Outputs Monthly'!F42</f>
        <v>1</v>
      </c>
      <c r="I131" s="225">
        <f>'Outputs Monthly'!G42</f>
        <v>2</v>
      </c>
      <c r="J131" s="225">
        <f>'Outputs Monthly'!H42</f>
        <v>0</v>
      </c>
      <c r="K131" s="225">
        <f>'Outputs Monthly'!I42</f>
        <v>0</v>
      </c>
      <c r="L131" s="225">
        <f>'Outputs Monthly'!J42</f>
        <v>0</v>
      </c>
      <c r="M131" s="225">
        <f>'Outputs Monthly'!K42</f>
        <v>0</v>
      </c>
      <c r="N131" s="225">
        <f>'Outputs Monthly'!L42</f>
        <v>0</v>
      </c>
      <c r="O131" s="225">
        <f>'Outputs Monthly'!M42</f>
        <v>0</v>
      </c>
      <c r="P131" s="225">
        <f>'Outputs Monthly'!N42</f>
        <v>0</v>
      </c>
      <c r="Q131" s="225">
        <f>'Outputs Monthly'!O42</f>
        <v>0</v>
      </c>
      <c r="R131" s="225">
        <f>'Outputs Monthly'!P42</f>
        <v>0</v>
      </c>
      <c r="S131" s="225">
        <v>1</v>
      </c>
      <c r="T131" s="225">
        <v>2</v>
      </c>
      <c r="U131" s="63"/>
      <c r="V131" s="63"/>
      <c r="W131" s="63"/>
      <c r="X131" s="63"/>
      <c r="Y131" s="63"/>
      <c r="Z131" s="63"/>
      <c r="AA131" s="63"/>
      <c r="AB131" s="63"/>
      <c r="AC131" s="63"/>
      <c r="AD131" s="63"/>
      <c r="AE131" s="63"/>
      <c r="AF131" s="63"/>
    </row>
    <row r="132" spans="1:33" x14ac:dyDescent="0.3">
      <c r="A132" s="224">
        <f t="shared" si="2"/>
        <v>5</v>
      </c>
      <c r="B132" s="224">
        <f t="shared" si="2"/>
        <v>22</v>
      </c>
      <c r="C132" s="224" t="s">
        <v>273</v>
      </c>
      <c r="D132" s="224" t="s">
        <v>230</v>
      </c>
      <c r="E132" s="224" t="s">
        <v>232</v>
      </c>
      <c r="F132" s="224" t="s">
        <v>285</v>
      </c>
      <c r="G132" s="225">
        <f>'Outputs Monthly'!E43</f>
        <v>5</v>
      </c>
      <c r="H132" s="225">
        <f>'Outputs Monthly'!F43</f>
        <v>0</v>
      </c>
      <c r="I132" s="225">
        <f>'Outputs Monthly'!G43</f>
        <v>5</v>
      </c>
      <c r="J132" s="225">
        <f>'Outputs Monthly'!H43</f>
        <v>3</v>
      </c>
      <c r="K132" s="225">
        <f>'Outputs Monthly'!I43</f>
        <v>2</v>
      </c>
      <c r="L132" s="225">
        <f>'Outputs Monthly'!J43</f>
        <v>0</v>
      </c>
      <c r="M132" s="225">
        <f>'Outputs Monthly'!K43</f>
        <v>0</v>
      </c>
      <c r="N132" s="225">
        <f>'Outputs Monthly'!L43</f>
        <v>0</v>
      </c>
      <c r="O132" s="225">
        <f>'Outputs Monthly'!M43</f>
        <v>0</v>
      </c>
      <c r="P132" s="225">
        <f>'Outputs Monthly'!N43</f>
        <v>0</v>
      </c>
      <c r="Q132" s="225">
        <f>'Outputs Monthly'!O43</f>
        <v>0</v>
      </c>
      <c r="R132" s="225">
        <f>'Outputs Monthly'!P43</f>
        <v>0</v>
      </c>
      <c r="S132" s="225">
        <v>1</v>
      </c>
      <c r="T132" s="225">
        <v>2</v>
      </c>
      <c r="U132" s="63"/>
      <c r="V132" s="63"/>
      <c r="W132" s="63"/>
      <c r="X132" s="63"/>
      <c r="Y132" s="63"/>
      <c r="Z132" s="63"/>
      <c r="AA132" s="63"/>
      <c r="AB132" s="63"/>
      <c r="AC132" s="63"/>
      <c r="AD132" s="63"/>
      <c r="AE132" s="63"/>
      <c r="AF132" s="63"/>
    </row>
    <row r="133" spans="1:33" x14ac:dyDescent="0.3">
      <c r="A133" s="224">
        <f t="shared" si="2"/>
        <v>5</v>
      </c>
      <c r="B133" s="224">
        <f t="shared" si="2"/>
        <v>22</v>
      </c>
      <c r="C133" s="224" t="s">
        <v>273</v>
      </c>
      <c r="D133" s="224" t="s">
        <v>230</v>
      </c>
      <c r="E133" s="224" t="s">
        <v>139</v>
      </c>
      <c r="F133" s="224" t="s">
        <v>285</v>
      </c>
      <c r="G133" s="225">
        <f>'Outputs Monthly'!E44</f>
        <v>0</v>
      </c>
      <c r="H133" s="225">
        <f>'Outputs Monthly'!F44</f>
        <v>1</v>
      </c>
      <c r="I133" s="225">
        <f>'Outputs Monthly'!G44</f>
        <v>1</v>
      </c>
      <c r="J133" s="225">
        <f>'Outputs Monthly'!H44</f>
        <v>3</v>
      </c>
      <c r="K133" s="225">
        <f>'Outputs Monthly'!I44</f>
        <v>2</v>
      </c>
      <c r="L133" s="225">
        <f>'Outputs Monthly'!J44</f>
        <v>0</v>
      </c>
      <c r="M133" s="225">
        <f>'Outputs Monthly'!K44</f>
        <v>0</v>
      </c>
      <c r="N133" s="225">
        <f>'Outputs Monthly'!L44</f>
        <v>0</v>
      </c>
      <c r="O133" s="225">
        <f>'Outputs Monthly'!M44</f>
        <v>0</v>
      </c>
      <c r="P133" s="225">
        <f>'Outputs Monthly'!N44</f>
        <v>0</v>
      </c>
      <c r="Q133" s="225">
        <f>'Outputs Monthly'!O44</f>
        <v>0</v>
      </c>
      <c r="R133" s="225">
        <f>'Outputs Monthly'!P44</f>
        <v>0</v>
      </c>
      <c r="S133" s="225">
        <v>1</v>
      </c>
      <c r="T133" s="225">
        <v>2</v>
      </c>
      <c r="U133" s="63"/>
      <c r="V133" s="63"/>
      <c r="W133" s="63"/>
      <c r="X133" s="63"/>
      <c r="Y133" s="63"/>
      <c r="Z133" s="63"/>
      <c r="AA133" s="63"/>
      <c r="AB133" s="63"/>
      <c r="AC133" s="63"/>
      <c r="AD133" s="63"/>
      <c r="AE133" s="63"/>
      <c r="AF133" s="63"/>
    </row>
    <row r="134" spans="1:33" x14ac:dyDescent="0.3">
      <c r="A134" s="224">
        <f t="shared" si="2"/>
        <v>5</v>
      </c>
      <c r="B134" s="224">
        <f t="shared" si="2"/>
        <v>22</v>
      </c>
      <c r="C134" s="224" t="s">
        <v>273</v>
      </c>
      <c r="D134" s="224" t="s">
        <v>230</v>
      </c>
      <c r="E134" s="224" t="s">
        <v>138</v>
      </c>
      <c r="F134" s="224" t="s">
        <v>285</v>
      </c>
      <c r="G134" s="225">
        <f>'Outputs Monthly'!E45</f>
        <v>0</v>
      </c>
      <c r="H134" s="225">
        <f>'Outputs Monthly'!F45</f>
        <v>0</v>
      </c>
      <c r="I134" s="225">
        <f>'Outputs Monthly'!G45</f>
        <v>0</v>
      </c>
      <c r="J134" s="225">
        <f>'Outputs Monthly'!H45</f>
        <v>0</v>
      </c>
      <c r="K134" s="225">
        <f>'Outputs Monthly'!I45</f>
        <v>0</v>
      </c>
      <c r="L134" s="225">
        <f>'Outputs Monthly'!J45</f>
        <v>0</v>
      </c>
      <c r="M134" s="225">
        <f>'Outputs Monthly'!K45</f>
        <v>0</v>
      </c>
      <c r="N134" s="225">
        <f>'Outputs Monthly'!L45</f>
        <v>0</v>
      </c>
      <c r="O134" s="225">
        <f>'Outputs Monthly'!M45</f>
        <v>0</v>
      </c>
      <c r="P134" s="225">
        <f>'Outputs Monthly'!N45</f>
        <v>0</v>
      </c>
      <c r="Q134" s="225">
        <f>'Outputs Monthly'!O45</f>
        <v>0</v>
      </c>
      <c r="R134" s="225">
        <f>'Outputs Monthly'!P45</f>
        <v>0</v>
      </c>
      <c r="S134" s="225">
        <v>1</v>
      </c>
      <c r="T134" s="225">
        <v>2</v>
      </c>
      <c r="U134" s="63"/>
      <c r="V134" s="63"/>
      <c r="W134" s="63"/>
      <c r="X134" s="63"/>
      <c r="Y134" s="63"/>
      <c r="Z134" s="63"/>
      <c r="AA134" s="63"/>
      <c r="AB134" s="63"/>
      <c r="AC134" s="63"/>
      <c r="AD134" s="63"/>
      <c r="AE134" s="63"/>
      <c r="AF134" s="63"/>
    </row>
    <row r="135" spans="1:33" x14ac:dyDescent="0.3">
      <c r="A135" s="224">
        <f t="shared" si="2"/>
        <v>5</v>
      </c>
      <c r="B135" s="224">
        <f t="shared" si="2"/>
        <v>22</v>
      </c>
      <c r="C135" s="224" t="s">
        <v>273</v>
      </c>
      <c r="D135" s="224" t="s">
        <v>286</v>
      </c>
      <c r="E135" s="224" t="s">
        <v>132</v>
      </c>
      <c r="F135" s="224" t="s">
        <v>285</v>
      </c>
      <c r="G135" s="226">
        <f>'Timeliness Quarterly'!G46</f>
        <v>76568</v>
      </c>
      <c r="H135" s="226">
        <f>'Timeliness Quarterly'!H46</f>
        <v>58151</v>
      </c>
      <c r="I135" s="226">
        <f>'Timeliness Quarterly'!I46</f>
        <v>0</v>
      </c>
      <c r="J135" s="226">
        <f>'Timeliness Quarterly'!J46</f>
        <v>0</v>
      </c>
      <c r="K135" s="63"/>
      <c r="L135" s="63"/>
      <c r="M135" s="63"/>
      <c r="N135" s="63"/>
      <c r="O135" s="63"/>
      <c r="P135" s="63"/>
      <c r="Q135" s="63"/>
      <c r="R135" s="63"/>
      <c r="S135" s="225">
        <v>1</v>
      </c>
      <c r="T135" s="225">
        <v>3</v>
      </c>
      <c r="U135" s="63"/>
      <c r="V135" s="63"/>
      <c r="W135" s="63"/>
      <c r="X135" s="63"/>
      <c r="Y135" s="63"/>
      <c r="Z135" s="63"/>
      <c r="AA135" s="63"/>
      <c r="AB135" s="63"/>
      <c r="AC135" s="63"/>
      <c r="AD135" s="63"/>
      <c r="AE135" s="63"/>
      <c r="AF135" s="63"/>
      <c r="AG135" s="63"/>
    </row>
    <row r="136" spans="1:33" x14ac:dyDescent="0.3">
      <c r="A136" s="224">
        <f t="shared" ref="A136:B187" si="3">A$21</f>
        <v>5</v>
      </c>
      <c r="B136" s="224">
        <f t="shared" si="3"/>
        <v>22</v>
      </c>
      <c r="C136" s="224" t="s">
        <v>273</v>
      </c>
      <c r="D136" s="224" t="s">
        <v>286</v>
      </c>
      <c r="E136" s="224" t="s">
        <v>133</v>
      </c>
      <c r="F136" s="224" t="s">
        <v>285</v>
      </c>
      <c r="G136" s="226">
        <f>'Timeliness Quarterly'!G49</f>
        <v>29262</v>
      </c>
      <c r="H136" s="226">
        <f>'Timeliness Quarterly'!H49</f>
        <v>21792</v>
      </c>
      <c r="I136" s="226">
        <f>'Timeliness Quarterly'!I49</f>
        <v>0</v>
      </c>
      <c r="J136" s="226">
        <f>'Timeliness Quarterly'!J49</f>
        <v>0</v>
      </c>
      <c r="S136" s="225">
        <v>1</v>
      </c>
      <c r="T136" s="225">
        <v>3</v>
      </c>
    </row>
    <row r="137" spans="1:33" x14ac:dyDescent="0.3">
      <c r="A137" s="224">
        <f t="shared" si="3"/>
        <v>5</v>
      </c>
      <c r="B137" s="224">
        <f t="shared" si="3"/>
        <v>22</v>
      </c>
      <c r="C137" s="224" t="s">
        <v>273</v>
      </c>
      <c r="D137" s="224" t="s">
        <v>286</v>
      </c>
      <c r="E137" s="224" t="s">
        <v>140</v>
      </c>
      <c r="F137" s="224" t="s">
        <v>285</v>
      </c>
      <c r="G137" s="226">
        <f>'Timeliness Quarterly'!G52</f>
        <v>8348</v>
      </c>
      <c r="H137" s="226">
        <f>'Timeliness Quarterly'!H52</f>
        <v>5171</v>
      </c>
      <c r="I137" s="226">
        <f>'Timeliness Quarterly'!I52</f>
        <v>0</v>
      </c>
      <c r="J137" s="226">
        <f>'Timeliness Quarterly'!J52</f>
        <v>0</v>
      </c>
      <c r="S137" s="225">
        <v>1</v>
      </c>
      <c r="T137" s="225">
        <v>3</v>
      </c>
    </row>
    <row r="138" spans="1:33" x14ac:dyDescent="0.3">
      <c r="A138" s="224">
        <f t="shared" si="3"/>
        <v>5</v>
      </c>
      <c r="B138" s="224">
        <f t="shared" si="3"/>
        <v>22</v>
      </c>
      <c r="C138" s="224" t="s">
        <v>273</v>
      </c>
      <c r="D138" s="224" t="s">
        <v>286</v>
      </c>
      <c r="E138" s="224" t="s">
        <v>137</v>
      </c>
      <c r="F138" s="224" t="s">
        <v>285</v>
      </c>
      <c r="G138" s="226">
        <f>'Timeliness Quarterly'!G55</f>
        <v>14069</v>
      </c>
      <c r="H138" s="226">
        <f>'Timeliness Quarterly'!H55</f>
        <v>10190</v>
      </c>
      <c r="I138" s="226">
        <f>'Timeliness Quarterly'!I55</f>
        <v>0</v>
      </c>
      <c r="J138" s="226">
        <f>'Timeliness Quarterly'!J55</f>
        <v>0</v>
      </c>
      <c r="S138" s="225">
        <v>1</v>
      </c>
      <c r="T138" s="225">
        <v>3</v>
      </c>
    </row>
    <row r="139" spans="1:33" x14ac:dyDescent="0.3">
      <c r="A139" s="224">
        <f t="shared" si="3"/>
        <v>5</v>
      </c>
      <c r="B139" s="224">
        <f t="shared" si="3"/>
        <v>22</v>
      </c>
      <c r="C139" s="224" t="s">
        <v>273</v>
      </c>
      <c r="D139" s="224" t="s">
        <v>286</v>
      </c>
      <c r="E139" s="224" t="s">
        <v>134</v>
      </c>
      <c r="F139" s="224" t="s">
        <v>285</v>
      </c>
      <c r="G139" s="226">
        <f>'Timeliness Quarterly'!G58</f>
        <v>51581</v>
      </c>
      <c r="H139" s="226">
        <f>'Timeliness Quarterly'!H58</f>
        <v>36150</v>
      </c>
      <c r="I139" s="226">
        <f>'Timeliness Quarterly'!I58</f>
        <v>0</v>
      </c>
      <c r="J139" s="226">
        <f>'Timeliness Quarterly'!J58</f>
        <v>0</v>
      </c>
      <c r="S139" s="225">
        <v>1</v>
      </c>
      <c r="T139" s="225">
        <v>3</v>
      </c>
    </row>
    <row r="140" spans="1:33" x14ac:dyDescent="0.3">
      <c r="A140" s="224">
        <f t="shared" si="3"/>
        <v>5</v>
      </c>
      <c r="B140" s="224">
        <f t="shared" si="3"/>
        <v>22</v>
      </c>
      <c r="C140" s="224" t="s">
        <v>273</v>
      </c>
      <c r="D140" s="224" t="s">
        <v>286</v>
      </c>
      <c r="E140" s="224" t="s">
        <v>135</v>
      </c>
      <c r="F140" s="224" t="s">
        <v>285</v>
      </c>
      <c r="G140" s="226">
        <f>'Timeliness Quarterly'!G61</f>
        <v>40499</v>
      </c>
      <c r="H140" s="226">
        <f>'Timeliness Quarterly'!H61</f>
        <v>28633</v>
      </c>
      <c r="I140" s="226">
        <f>'Timeliness Quarterly'!I61</f>
        <v>0</v>
      </c>
      <c r="J140" s="226">
        <f>'Timeliness Quarterly'!J61</f>
        <v>0</v>
      </c>
      <c r="L140" s="64"/>
      <c r="S140" s="225">
        <v>1</v>
      </c>
      <c r="T140" s="225">
        <v>3</v>
      </c>
    </row>
    <row r="141" spans="1:33" x14ac:dyDescent="0.3">
      <c r="A141" s="224">
        <f t="shared" si="3"/>
        <v>5</v>
      </c>
      <c r="B141" s="224">
        <f t="shared" si="3"/>
        <v>22</v>
      </c>
      <c r="C141" s="224" t="s">
        <v>273</v>
      </c>
      <c r="D141" s="224" t="s">
        <v>286</v>
      </c>
      <c r="E141" s="224" t="s">
        <v>136</v>
      </c>
      <c r="F141" s="224" t="s">
        <v>285</v>
      </c>
      <c r="G141" s="226">
        <f>'Timeliness Quarterly'!G64</f>
        <v>25053</v>
      </c>
      <c r="H141" s="226">
        <f>'Timeliness Quarterly'!H64</f>
        <v>16280</v>
      </c>
      <c r="I141" s="226">
        <f>'Timeliness Quarterly'!I64</f>
        <v>0</v>
      </c>
      <c r="J141" s="226">
        <f>'Timeliness Quarterly'!J64</f>
        <v>0</v>
      </c>
      <c r="S141" s="225">
        <v>1</v>
      </c>
      <c r="T141" s="225">
        <v>3</v>
      </c>
    </row>
    <row r="142" spans="1:33" x14ac:dyDescent="0.3">
      <c r="A142" s="224">
        <f t="shared" si="3"/>
        <v>5</v>
      </c>
      <c r="B142" s="224">
        <f t="shared" si="3"/>
        <v>22</v>
      </c>
      <c r="C142" s="224" t="s">
        <v>273</v>
      </c>
      <c r="D142" s="224" t="s">
        <v>286</v>
      </c>
      <c r="E142" s="224" t="s">
        <v>93</v>
      </c>
      <c r="F142" s="224" t="s">
        <v>285</v>
      </c>
      <c r="G142" s="226">
        <f>'Timeliness Quarterly'!G67</f>
        <v>35507</v>
      </c>
      <c r="H142" s="226">
        <f>'Timeliness Quarterly'!H67</f>
        <v>24967</v>
      </c>
      <c r="I142" s="226">
        <f>'Timeliness Quarterly'!I67</f>
        <v>0</v>
      </c>
      <c r="J142" s="226">
        <f>'Timeliness Quarterly'!J67</f>
        <v>0</v>
      </c>
      <c r="S142" s="225">
        <v>1</v>
      </c>
      <c r="T142" s="225">
        <v>3</v>
      </c>
    </row>
    <row r="143" spans="1:33" x14ac:dyDescent="0.3">
      <c r="A143" s="224">
        <f t="shared" si="3"/>
        <v>5</v>
      </c>
      <c r="B143" s="224">
        <f t="shared" si="3"/>
        <v>22</v>
      </c>
      <c r="C143" s="224" t="s">
        <v>273</v>
      </c>
      <c r="D143" s="224" t="s">
        <v>286</v>
      </c>
      <c r="E143" s="224" t="s">
        <v>139</v>
      </c>
      <c r="F143" s="224" t="s">
        <v>285</v>
      </c>
      <c r="G143" s="226">
        <f>'Timeliness Quarterly'!G70</f>
        <v>1302</v>
      </c>
      <c r="H143" s="226">
        <f>'Timeliness Quarterly'!H70</f>
        <v>1092</v>
      </c>
      <c r="I143" s="226">
        <f>'Timeliness Quarterly'!I70</f>
        <v>0</v>
      </c>
      <c r="J143" s="226">
        <f>'Timeliness Quarterly'!J70</f>
        <v>0</v>
      </c>
      <c r="S143" s="225">
        <v>1</v>
      </c>
      <c r="T143" s="225">
        <v>3</v>
      </c>
    </row>
    <row r="144" spans="1:33" x14ac:dyDescent="0.3">
      <c r="A144" s="224">
        <f t="shared" si="3"/>
        <v>5</v>
      </c>
      <c r="B144" s="224">
        <f t="shared" si="3"/>
        <v>22</v>
      </c>
      <c r="C144" s="224" t="s">
        <v>273</v>
      </c>
      <c r="D144" s="224" t="s">
        <v>286</v>
      </c>
      <c r="E144" s="224" t="s">
        <v>138</v>
      </c>
      <c r="F144" s="224" t="s">
        <v>285</v>
      </c>
      <c r="G144" s="226">
        <f>'Timeliness Quarterly'!G73</f>
        <v>26730</v>
      </c>
      <c r="H144" s="226">
        <f>'Timeliness Quarterly'!H73</f>
        <v>19695</v>
      </c>
      <c r="I144" s="226">
        <f>'Timeliness Quarterly'!I73</f>
        <v>0</v>
      </c>
      <c r="J144" s="226">
        <f>'Timeliness Quarterly'!J73</f>
        <v>0</v>
      </c>
      <c r="S144" s="225">
        <v>1</v>
      </c>
      <c r="T144" s="225">
        <v>3</v>
      </c>
    </row>
    <row r="145" spans="1:20" x14ac:dyDescent="0.3">
      <c r="A145" s="224">
        <f t="shared" si="3"/>
        <v>5</v>
      </c>
      <c r="B145" s="224">
        <f t="shared" si="3"/>
        <v>22</v>
      </c>
      <c r="C145" s="224" t="s">
        <v>287</v>
      </c>
      <c r="D145" s="224" t="s">
        <v>284</v>
      </c>
      <c r="E145" s="224" t="s">
        <v>132</v>
      </c>
      <c r="F145" s="224" t="s">
        <v>288</v>
      </c>
      <c r="G145" s="226">
        <f>'Timeliness Quarterly'!G12</f>
        <v>1682</v>
      </c>
      <c r="H145" s="226">
        <f>'Timeliness Quarterly'!H12</f>
        <v>1175</v>
      </c>
      <c r="I145" s="226">
        <f>'Timeliness Quarterly'!I12</f>
        <v>0</v>
      </c>
      <c r="J145" s="226">
        <f>'Timeliness Quarterly'!J12</f>
        <v>0</v>
      </c>
      <c r="L145" s="64"/>
      <c r="S145" s="224">
        <v>0.8</v>
      </c>
      <c r="T145" s="225">
        <v>3</v>
      </c>
    </row>
    <row r="146" spans="1:20" x14ac:dyDescent="0.3">
      <c r="A146" s="224">
        <f t="shared" si="3"/>
        <v>5</v>
      </c>
      <c r="B146" s="224">
        <f t="shared" si="3"/>
        <v>22</v>
      </c>
      <c r="C146" s="224" t="s">
        <v>287</v>
      </c>
      <c r="D146" s="224" t="s">
        <v>284</v>
      </c>
      <c r="E146" s="224" t="s">
        <v>133</v>
      </c>
      <c r="F146" s="224" t="s">
        <v>289</v>
      </c>
      <c r="G146" s="226">
        <f>'Timeliness Quarterly'!G15</f>
        <v>1653</v>
      </c>
      <c r="H146" s="226">
        <f>'Timeliness Quarterly'!H15</f>
        <v>971</v>
      </c>
      <c r="I146" s="226">
        <f>'Timeliness Quarterly'!I15</f>
        <v>0</v>
      </c>
      <c r="J146" s="226">
        <f>'Timeliness Quarterly'!J15</f>
        <v>0</v>
      </c>
      <c r="S146" s="224">
        <v>0.8</v>
      </c>
      <c r="T146" s="225">
        <v>3</v>
      </c>
    </row>
    <row r="147" spans="1:20" x14ac:dyDescent="0.3">
      <c r="A147" s="224">
        <f t="shared" si="3"/>
        <v>5</v>
      </c>
      <c r="B147" s="224">
        <f t="shared" si="3"/>
        <v>22</v>
      </c>
      <c r="C147" s="224" t="s">
        <v>287</v>
      </c>
      <c r="D147" s="224" t="s">
        <v>284</v>
      </c>
      <c r="E147" s="224" t="s">
        <v>140</v>
      </c>
      <c r="F147" s="224" t="s">
        <v>288</v>
      </c>
      <c r="G147" s="226">
        <f>'Timeliness Quarterly'!G18</f>
        <v>233</v>
      </c>
      <c r="H147" s="226">
        <f>'Timeliness Quarterly'!H18</f>
        <v>138</v>
      </c>
      <c r="I147" s="226">
        <f>'Timeliness Quarterly'!I18</f>
        <v>0</v>
      </c>
      <c r="J147" s="226">
        <f>'Timeliness Quarterly'!J18</f>
        <v>0</v>
      </c>
      <c r="S147" s="224">
        <v>0.8</v>
      </c>
      <c r="T147" s="225">
        <v>3</v>
      </c>
    </row>
    <row r="148" spans="1:20" x14ac:dyDescent="0.3">
      <c r="A148" s="224">
        <f t="shared" si="3"/>
        <v>5</v>
      </c>
      <c r="B148" s="224">
        <f t="shared" si="3"/>
        <v>22</v>
      </c>
      <c r="C148" s="224" t="s">
        <v>287</v>
      </c>
      <c r="D148" s="224" t="s">
        <v>284</v>
      </c>
      <c r="E148" s="224" t="s">
        <v>137</v>
      </c>
      <c r="F148" s="224" t="s">
        <v>289</v>
      </c>
      <c r="G148" s="226">
        <f>'Timeliness Quarterly'!G21</f>
        <v>1885</v>
      </c>
      <c r="H148" s="226">
        <f>'Timeliness Quarterly'!H21</f>
        <v>1366</v>
      </c>
      <c r="I148" s="226">
        <f>'Timeliness Quarterly'!I21</f>
        <v>0</v>
      </c>
      <c r="J148" s="226">
        <f>'Timeliness Quarterly'!J21</f>
        <v>0</v>
      </c>
      <c r="L148" s="64"/>
      <c r="S148" s="224">
        <v>0.8</v>
      </c>
      <c r="T148" s="225">
        <v>3</v>
      </c>
    </row>
    <row r="149" spans="1:20" x14ac:dyDescent="0.3">
      <c r="A149" s="224">
        <f t="shared" si="3"/>
        <v>5</v>
      </c>
      <c r="B149" s="224">
        <f t="shared" si="3"/>
        <v>22</v>
      </c>
      <c r="C149" s="224" t="s">
        <v>287</v>
      </c>
      <c r="D149" s="224" t="s">
        <v>284</v>
      </c>
      <c r="E149" s="224" t="s">
        <v>134</v>
      </c>
      <c r="F149" s="224" t="s">
        <v>288</v>
      </c>
      <c r="G149" s="226">
        <f>'Timeliness Quarterly'!G24</f>
        <v>670</v>
      </c>
      <c r="H149" s="226">
        <f>'Timeliness Quarterly'!H24</f>
        <v>456</v>
      </c>
      <c r="I149" s="226">
        <f>'Timeliness Quarterly'!I24</f>
        <v>0</v>
      </c>
      <c r="J149" s="226">
        <f>'Timeliness Quarterly'!J24</f>
        <v>0</v>
      </c>
      <c r="S149" s="224">
        <v>0.8</v>
      </c>
      <c r="T149" s="225">
        <v>3</v>
      </c>
    </row>
    <row r="150" spans="1:20" x14ac:dyDescent="0.3">
      <c r="A150" s="224">
        <f t="shared" si="3"/>
        <v>5</v>
      </c>
      <c r="B150" s="224">
        <f t="shared" si="3"/>
        <v>22</v>
      </c>
      <c r="C150" s="224" t="s">
        <v>287</v>
      </c>
      <c r="D150" s="224" t="s">
        <v>284</v>
      </c>
      <c r="E150" s="224" t="s">
        <v>135</v>
      </c>
      <c r="F150" s="224" t="s">
        <v>288</v>
      </c>
      <c r="G150" s="226">
        <f>'Timeliness Quarterly'!G27</f>
        <v>1979</v>
      </c>
      <c r="H150" s="226">
        <f>'Timeliness Quarterly'!H27</f>
        <v>1431</v>
      </c>
      <c r="I150" s="226">
        <f>'Timeliness Quarterly'!I27</f>
        <v>0</v>
      </c>
      <c r="J150" s="226">
        <f>'Timeliness Quarterly'!J27</f>
        <v>0</v>
      </c>
      <c r="S150" s="224">
        <v>0.8</v>
      </c>
      <c r="T150" s="225">
        <v>3</v>
      </c>
    </row>
    <row r="151" spans="1:20" x14ac:dyDescent="0.3">
      <c r="A151" s="224">
        <f t="shared" si="3"/>
        <v>5</v>
      </c>
      <c r="B151" s="224">
        <f t="shared" si="3"/>
        <v>22</v>
      </c>
      <c r="C151" s="224" t="s">
        <v>287</v>
      </c>
      <c r="D151" s="224" t="s">
        <v>284</v>
      </c>
      <c r="E151" s="224" t="s">
        <v>136</v>
      </c>
      <c r="F151" s="224" t="s">
        <v>288</v>
      </c>
      <c r="G151" s="226">
        <f>'Timeliness Quarterly'!G30</f>
        <v>1313</v>
      </c>
      <c r="H151" s="226">
        <f>'Timeliness Quarterly'!H30</f>
        <v>1244</v>
      </c>
      <c r="I151" s="226">
        <f>'Timeliness Quarterly'!I30</f>
        <v>0</v>
      </c>
      <c r="J151" s="226">
        <f>'Timeliness Quarterly'!J30</f>
        <v>0</v>
      </c>
      <c r="L151" s="64"/>
      <c r="S151" s="224">
        <v>0.8</v>
      </c>
      <c r="T151" s="225">
        <v>3</v>
      </c>
    </row>
    <row r="152" spans="1:20" x14ac:dyDescent="0.3">
      <c r="A152" s="224">
        <f t="shared" si="3"/>
        <v>5</v>
      </c>
      <c r="B152" s="224">
        <f t="shared" si="3"/>
        <v>22</v>
      </c>
      <c r="C152" s="224" t="s">
        <v>287</v>
      </c>
      <c r="D152" s="224" t="s">
        <v>284</v>
      </c>
      <c r="E152" s="224" t="s">
        <v>93</v>
      </c>
      <c r="F152" s="224" t="s">
        <v>289</v>
      </c>
      <c r="G152" s="226">
        <f>'Timeliness Quarterly'!G33</f>
        <v>1364</v>
      </c>
      <c r="H152" s="226">
        <f>'Timeliness Quarterly'!H33</f>
        <v>952</v>
      </c>
      <c r="I152" s="226">
        <f>'Timeliness Quarterly'!I33</f>
        <v>0</v>
      </c>
      <c r="J152" s="226">
        <f>'Timeliness Quarterly'!J33</f>
        <v>0</v>
      </c>
      <c r="S152" s="224">
        <v>0.8</v>
      </c>
      <c r="T152" s="225">
        <v>3</v>
      </c>
    </row>
    <row r="153" spans="1:20" x14ac:dyDescent="0.3">
      <c r="A153" s="224">
        <f t="shared" si="3"/>
        <v>5</v>
      </c>
      <c r="B153" s="224">
        <f t="shared" si="3"/>
        <v>22</v>
      </c>
      <c r="C153" s="224" t="s">
        <v>287</v>
      </c>
      <c r="D153" s="224" t="s">
        <v>284</v>
      </c>
      <c r="E153" s="224" t="s">
        <v>139</v>
      </c>
      <c r="F153" s="224" t="s">
        <v>288</v>
      </c>
      <c r="G153" s="226">
        <f>'Timeliness Quarterly'!G36</f>
        <v>92</v>
      </c>
      <c r="H153" s="226">
        <f>'Timeliness Quarterly'!H36</f>
        <v>69</v>
      </c>
      <c r="I153" s="226">
        <f>'Timeliness Quarterly'!I36</f>
        <v>0</v>
      </c>
      <c r="J153" s="226">
        <f>'Timeliness Quarterly'!J36</f>
        <v>0</v>
      </c>
      <c r="S153" s="224">
        <v>0.8</v>
      </c>
      <c r="T153" s="225">
        <v>3</v>
      </c>
    </row>
    <row r="154" spans="1:20" x14ac:dyDescent="0.3">
      <c r="A154" s="224">
        <f t="shared" si="3"/>
        <v>5</v>
      </c>
      <c r="B154" s="224">
        <f t="shared" si="3"/>
        <v>22</v>
      </c>
      <c r="C154" s="224" t="s">
        <v>287</v>
      </c>
      <c r="D154" s="224" t="s">
        <v>284</v>
      </c>
      <c r="E154" s="224" t="s">
        <v>138</v>
      </c>
      <c r="F154" s="224" t="s">
        <v>290</v>
      </c>
      <c r="G154" s="226">
        <f>'Timeliness Quarterly'!G39</f>
        <v>7063</v>
      </c>
      <c r="H154" s="226">
        <f>'Timeliness Quarterly'!H39</f>
        <v>5293</v>
      </c>
      <c r="I154" s="226">
        <f>'Timeliness Quarterly'!I39</f>
        <v>0</v>
      </c>
      <c r="J154" s="226">
        <f>'Timeliness Quarterly'!J39</f>
        <v>0</v>
      </c>
      <c r="L154" s="64"/>
      <c r="S154" s="224">
        <v>0.8</v>
      </c>
      <c r="T154" s="225">
        <v>3</v>
      </c>
    </row>
    <row r="155" spans="1:20" x14ac:dyDescent="0.3">
      <c r="A155" s="224">
        <f t="shared" si="3"/>
        <v>5</v>
      </c>
      <c r="B155" s="224">
        <f t="shared" si="3"/>
        <v>22</v>
      </c>
      <c r="C155" s="224" t="s">
        <v>287</v>
      </c>
      <c r="D155" s="224" t="s">
        <v>286</v>
      </c>
      <c r="E155" s="224" t="s">
        <v>132</v>
      </c>
      <c r="F155" s="224" t="s">
        <v>289</v>
      </c>
      <c r="G155" s="226">
        <f>'Timeliness Quarterly'!G47</f>
        <v>75645</v>
      </c>
      <c r="H155" s="226">
        <f>'Timeliness Quarterly'!H47</f>
        <v>55743</v>
      </c>
      <c r="I155" s="226">
        <f>'Timeliness Quarterly'!I47</f>
        <v>0</v>
      </c>
      <c r="J155" s="226">
        <f>'Timeliness Quarterly'!J47</f>
        <v>0</v>
      </c>
      <c r="L155" s="64"/>
      <c r="S155" s="224">
        <v>0.8</v>
      </c>
      <c r="T155" s="225">
        <v>3</v>
      </c>
    </row>
    <row r="156" spans="1:20" x14ac:dyDescent="0.3">
      <c r="A156" s="224">
        <f t="shared" si="3"/>
        <v>5</v>
      </c>
      <c r="B156" s="224">
        <f t="shared" si="3"/>
        <v>22</v>
      </c>
      <c r="C156" s="224" t="s">
        <v>287</v>
      </c>
      <c r="D156" s="224" t="s">
        <v>286</v>
      </c>
      <c r="E156" s="224" t="s">
        <v>133</v>
      </c>
      <c r="F156" s="224" t="s">
        <v>289</v>
      </c>
      <c r="G156" s="226">
        <f>'Timeliness Quarterly'!G50</f>
        <v>28886</v>
      </c>
      <c r="H156" s="226">
        <f>'Timeliness Quarterly'!H50</f>
        <v>20478</v>
      </c>
      <c r="I156" s="226">
        <f>'Timeliness Quarterly'!I50</f>
        <v>0</v>
      </c>
      <c r="J156" s="226">
        <f>'Timeliness Quarterly'!J50</f>
        <v>0</v>
      </c>
      <c r="S156" s="224">
        <v>0.8</v>
      </c>
      <c r="T156" s="225">
        <v>3</v>
      </c>
    </row>
    <row r="157" spans="1:20" x14ac:dyDescent="0.3">
      <c r="A157" s="224">
        <f t="shared" si="3"/>
        <v>5</v>
      </c>
      <c r="B157" s="224">
        <f t="shared" si="3"/>
        <v>22</v>
      </c>
      <c r="C157" s="224" t="s">
        <v>287</v>
      </c>
      <c r="D157" s="224" t="s">
        <v>286</v>
      </c>
      <c r="E157" s="224" t="s">
        <v>140</v>
      </c>
      <c r="F157" s="224" t="s">
        <v>289</v>
      </c>
      <c r="G157" s="226">
        <f>'Timeliness Quarterly'!G53</f>
        <v>8167</v>
      </c>
      <c r="H157" s="226">
        <f>'Timeliness Quarterly'!H53</f>
        <v>4971</v>
      </c>
      <c r="I157" s="226">
        <f>'Timeliness Quarterly'!I53</f>
        <v>0</v>
      </c>
      <c r="J157" s="226">
        <f>'Timeliness Quarterly'!J53</f>
        <v>0</v>
      </c>
      <c r="S157" s="224">
        <v>0.8</v>
      </c>
      <c r="T157" s="225">
        <v>3</v>
      </c>
    </row>
    <row r="158" spans="1:20" x14ac:dyDescent="0.3">
      <c r="A158" s="224">
        <f t="shared" si="3"/>
        <v>5</v>
      </c>
      <c r="B158" s="224">
        <f t="shared" si="3"/>
        <v>22</v>
      </c>
      <c r="C158" s="224" t="s">
        <v>287</v>
      </c>
      <c r="D158" s="224" t="s">
        <v>286</v>
      </c>
      <c r="E158" s="224" t="s">
        <v>137</v>
      </c>
      <c r="F158" s="224" t="s">
        <v>289</v>
      </c>
      <c r="G158" s="226">
        <f>'Timeliness Quarterly'!G56</f>
        <v>13470</v>
      </c>
      <c r="H158" s="226">
        <f>'Timeliness Quarterly'!H56</f>
        <v>9030</v>
      </c>
      <c r="I158" s="226">
        <f>'Timeliness Quarterly'!I56</f>
        <v>0</v>
      </c>
      <c r="J158" s="226">
        <f>'Timeliness Quarterly'!J56</f>
        <v>0</v>
      </c>
      <c r="S158" s="224">
        <v>0.8</v>
      </c>
      <c r="T158" s="225">
        <v>3</v>
      </c>
    </row>
    <row r="159" spans="1:20" x14ac:dyDescent="0.3">
      <c r="A159" s="224">
        <f t="shared" si="3"/>
        <v>5</v>
      </c>
      <c r="B159" s="224">
        <f t="shared" si="3"/>
        <v>22</v>
      </c>
      <c r="C159" s="224" t="s">
        <v>287</v>
      </c>
      <c r="D159" s="224" t="s">
        <v>286</v>
      </c>
      <c r="E159" s="224" t="s">
        <v>134</v>
      </c>
      <c r="F159" s="224" t="s">
        <v>289</v>
      </c>
      <c r="G159" s="226">
        <f>'Timeliness Quarterly'!G59</f>
        <v>47228</v>
      </c>
      <c r="H159" s="226">
        <f>'Timeliness Quarterly'!H59</f>
        <v>35564</v>
      </c>
      <c r="I159" s="226">
        <f>'Timeliness Quarterly'!I59</f>
        <v>0</v>
      </c>
      <c r="J159" s="226">
        <f>'Timeliness Quarterly'!J59</f>
        <v>0</v>
      </c>
      <c r="S159" s="224">
        <v>0.8</v>
      </c>
      <c r="T159" s="225">
        <v>3</v>
      </c>
    </row>
    <row r="160" spans="1:20" x14ac:dyDescent="0.3">
      <c r="A160" s="224">
        <f t="shared" si="3"/>
        <v>5</v>
      </c>
      <c r="B160" s="224">
        <f t="shared" si="3"/>
        <v>22</v>
      </c>
      <c r="C160" s="224" t="s">
        <v>287</v>
      </c>
      <c r="D160" s="224" t="s">
        <v>286</v>
      </c>
      <c r="E160" s="224" t="s">
        <v>135</v>
      </c>
      <c r="F160" s="224" t="s">
        <v>289</v>
      </c>
      <c r="G160" s="226">
        <f>'Timeliness Quarterly'!G62</f>
        <v>37510</v>
      </c>
      <c r="H160" s="226">
        <f>'Timeliness Quarterly'!H62</f>
        <v>28082</v>
      </c>
      <c r="I160" s="226">
        <f>'Timeliness Quarterly'!I62</f>
        <v>0</v>
      </c>
      <c r="J160" s="226">
        <f>'Timeliness Quarterly'!J62</f>
        <v>0</v>
      </c>
      <c r="S160" s="224">
        <v>0.8</v>
      </c>
      <c r="T160" s="225">
        <v>3</v>
      </c>
    </row>
    <row r="161" spans="1:20" x14ac:dyDescent="0.3">
      <c r="A161" s="224">
        <f t="shared" si="3"/>
        <v>5</v>
      </c>
      <c r="B161" s="224">
        <f t="shared" si="3"/>
        <v>22</v>
      </c>
      <c r="C161" s="224" t="s">
        <v>287</v>
      </c>
      <c r="D161" s="224" t="s">
        <v>286</v>
      </c>
      <c r="E161" s="224" t="s">
        <v>136</v>
      </c>
      <c r="F161" s="224" t="s">
        <v>289</v>
      </c>
      <c r="G161" s="226">
        <f>'Timeliness Quarterly'!G65</f>
        <v>12190</v>
      </c>
      <c r="H161" s="226">
        <f>'Timeliness Quarterly'!H65</f>
        <v>11976</v>
      </c>
      <c r="I161" s="226">
        <f>'Timeliness Quarterly'!I65</f>
        <v>0</v>
      </c>
      <c r="J161" s="226">
        <f>'Timeliness Quarterly'!J65</f>
        <v>0</v>
      </c>
      <c r="S161" s="224">
        <v>0.8</v>
      </c>
      <c r="T161" s="225">
        <v>3</v>
      </c>
    </row>
    <row r="162" spans="1:20" x14ac:dyDescent="0.3">
      <c r="A162" s="224">
        <f t="shared" si="3"/>
        <v>5</v>
      </c>
      <c r="B162" s="224">
        <f t="shared" si="3"/>
        <v>22</v>
      </c>
      <c r="C162" s="224" t="s">
        <v>287</v>
      </c>
      <c r="D162" s="224" t="s">
        <v>286</v>
      </c>
      <c r="E162" s="224" t="s">
        <v>93</v>
      </c>
      <c r="F162" s="224" t="s">
        <v>289</v>
      </c>
      <c r="G162" s="226">
        <f>'Timeliness Quarterly'!G68</f>
        <v>34064</v>
      </c>
      <c r="H162" s="226">
        <f>'Timeliness Quarterly'!H68</f>
        <v>24743</v>
      </c>
      <c r="I162" s="226">
        <f>'Timeliness Quarterly'!I68</f>
        <v>0</v>
      </c>
      <c r="J162" s="226">
        <f>'Timeliness Quarterly'!J68</f>
        <v>0</v>
      </c>
      <c r="S162" s="224">
        <v>0.8</v>
      </c>
      <c r="T162" s="225">
        <v>3</v>
      </c>
    </row>
    <row r="163" spans="1:20" x14ac:dyDescent="0.3">
      <c r="A163" s="224">
        <f t="shared" si="3"/>
        <v>5</v>
      </c>
      <c r="B163" s="224">
        <f t="shared" si="3"/>
        <v>22</v>
      </c>
      <c r="C163" s="224" t="s">
        <v>287</v>
      </c>
      <c r="D163" s="224" t="s">
        <v>286</v>
      </c>
      <c r="E163" s="224" t="s">
        <v>139</v>
      </c>
      <c r="F163" s="224" t="s">
        <v>289</v>
      </c>
      <c r="G163" s="226">
        <f>'Timeliness Quarterly'!G71</f>
        <v>1073</v>
      </c>
      <c r="H163" s="226">
        <f>'Timeliness Quarterly'!H71</f>
        <v>1079</v>
      </c>
      <c r="I163" s="226">
        <f>'Timeliness Quarterly'!I71</f>
        <v>0</v>
      </c>
      <c r="J163" s="226">
        <f>'Timeliness Quarterly'!J71</f>
        <v>0</v>
      </c>
      <c r="S163" s="224">
        <v>0.8</v>
      </c>
      <c r="T163" s="225">
        <v>3</v>
      </c>
    </row>
    <row r="164" spans="1:20" x14ac:dyDescent="0.3">
      <c r="A164" s="224">
        <f t="shared" si="3"/>
        <v>5</v>
      </c>
      <c r="B164" s="224">
        <f t="shared" si="3"/>
        <v>22</v>
      </c>
      <c r="C164" s="224" t="s">
        <v>287</v>
      </c>
      <c r="D164" s="224" t="s">
        <v>286</v>
      </c>
      <c r="E164" s="224" t="s">
        <v>138</v>
      </c>
      <c r="F164" s="224" t="s">
        <v>290</v>
      </c>
      <c r="G164" s="226">
        <f>'Timeliness Quarterly'!G74</f>
        <v>25326</v>
      </c>
      <c r="H164" s="226">
        <f>'Timeliness Quarterly'!H74</f>
        <v>18255</v>
      </c>
      <c r="I164" s="226">
        <f>'Timeliness Quarterly'!I74</f>
        <v>0</v>
      </c>
      <c r="J164" s="226">
        <f>'Timeliness Quarterly'!J74</f>
        <v>0</v>
      </c>
      <c r="S164" s="224">
        <v>0.8</v>
      </c>
      <c r="T164" s="225">
        <v>3</v>
      </c>
    </row>
    <row r="165" spans="1:20" x14ac:dyDescent="0.3">
      <c r="A165" s="224">
        <f t="shared" si="3"/>
        <v>5</v>
      </c>
      <c r="B165" s="224">
        <f t="shared" si="3"/>
        <v>22</v>
      </c>
      <c r="C165" s="224" t="s">
        <v>287</v>
      </c>
      <c r="D165" s="224" t="s">
        <v>284</v>
      </c>
      <c r="E165" s="224" t="s">
        <v>132</v>
      </c>
      <c r="F165" s="224" t="s">
        <v>291</v>
      </c>
      <c r="G165" s="226">
        <f>'Timeliness Quarterly'!G13</f>
        <v>0.96609999999999996</v>
      </c>
      <c r="H165" s="226">
        <f>'Timeliness Quarterly'!H13</f>
        <v>0.93700000000000006</v>
      </c>
      <c r="I165" s="226">
        <f>'Timeliness Quarterly'!I13</f>
        <v>1</v>
      </c>
      <c r="J165" s="226">
        <f>'Timeliness Quarterly'!J13</f>
        <v>1</v>
      </c>
      <c r="S165" s="224">
        <v>0.8</v>
      </c>
      <c r="T165" s="225">
        <v>3</v>
      </c>
    </row>
    <row r="166" spans="1:20" x14ac:dyDescent="0.3">
      <c r="A166" s="224">
        <f t="shared" si="3"/>
        <v>5</v>
      </c>
      <c r="B166" s="224">
        <f t="shared" si="3"/>
        <v>22</v>
      </c>
      <c r="C166" s="224" t="s">
        <v>287</v>
      </c>
      <c r="D166" s="224" t="s">
        <v>284</v>
      </c>
      <c r="E166" s="224" t="s">
        <v>133</v>
      </c>
      <c r="F166" s="224" t="s">
        <v>291</v>
      </c>
      <c r="G166" s="226">
        <f>'Timeliness Quarterly'!G16</f>
        <v>0.97809999999999997</v>
      </c>
      <c r="H166" s="226">
        <f>'Timeliness Quarterly'!H16</f>
        <v>0.81799999999999995</v>
      </c>
      <c r="I166" s="226">
        <f>'Timeliness Quarterly'!I16</f>
        <v>1</v>
      </c>
      <c r="J166" s="226">
        <f>'Timeliness Quarterly'!J16</f>
        <v>1</v>
      </c>
      <c r="S166" s="224">
        <v>0.8</v>
      </c>
      <c r="T166" s="225">
        <v>3</v>
      </c>
    </row>
    <row r="167" spans="1:20" x14ac:dyDescent="0.3">
      <c r="A167" s="224">
        <f t="shared" si="3"/>
        <v>5</v>
      </c>
      <c r="B167" s="224">
        <f t="shared" si="3"/>
        <v>22</v>
      </c>
      <c r="C167" s="224" t="s">
        <v>287</v>
      </c>
      <c r="D167" s="224" t="s">
        <v>284</v>
      </c>
      <c r="E167" s="224" t="s">
        <v>140</v>
      </c>
      <c r="F167" s="224" t="s">
        <v>291</v>
      </c>
      <c r="G167" s="226">
        <f>'Timeliness Quarterly'!G19</f>
        <v>0.78979999999999995</v>
      </c>
      <c r="H167" s="226">
        <f>'Timeliness Quarterly'!H19</f>
        <v>0.71499999999999997</v>
      </c>
      <c r="I167" s="226">
        <f>'Timeliness Quarterly'!I19</f>
        <v>1</v>
      </c>
      <c r="J167" s="226">
        <f>'Timeliness Quarterly'!J19</f>
        <v>1</v>
      </c>
      <c r="S167" s="224">
        <v>0.8</v>
      </c>
      <c r="T167" s="225">
        <v>3</v>
      </c>
    </row>
    <row r="168" spans="1:20" x14ac:dyDescent="0.3">
      <c r="A168" s="224">
        <f t="shared" si="3"/>
        <v>5</v>
      </c>
      <c r="B168" s="224">
        <f t="shared" si="3"/>
        <v>22</v>
      </c>
      <c r="C168" s="224" t="s">
        <v>287</v>
      </c>
      <c r="D168" s="224" t="s">
        <v>284</v>
      </c>
      <c r="E168" s="224" t="s">
        <v>137</v>
      </c>
      <c r="F168" s="224" t="s">
        <v>291</v>
      </c>
      <c r="G168" s="226">
        <f>'Timeliness Quarterly'!G22</f>
        <v>0.91059999999999997</v>
      </c>
      <c r="H168" s="226">
        <f>'Timeliness Quarterly'!H22</f>
        <v>0.86729999999999996</v>
      </c>
      <c r="I168" s="226">
        <f>'Timeliness Quarterly'!I22</f>
        <v>1</v>
      </c>
      <c r="J168" s="226">
        <f>'Timeliness Quarterly'!J22</f>
        <v>1</v>
      </c>
      <c r="S168" s="224">
        <v>0.8</v>
      </c>
      <c r="T168" s="225">
        <v>3</v>
      </c>
    </row>
    <row r="169" spans="1:20" x14ac:dyDescent="0.3">
      <c r="A169" s="224">
        <f t="shared" si="3"/>
        <v>5</v>
      </c>
      <c r="B169" s="224">
        <f t="shared" si="3"/>
        <v>22</v>
      </c>
      <c r="C169" s="224" t="s">
        <v>287</v>
      </c>
      <c r="D169" s="224" t="s">
        <v>284</v>
      </c>
      <c r="E169" s="224" t="s">
        <v>134</v>
      </c>
      <c r="F169" s="224" t="s">
        <v>291</v>
      </c>
      <c r="G169" s="226">
        <f>'Timeliness Quarterly'!G25</f>
        <v>0.74939999999999996</v>
      </c>
      <c r="H169" s="226">
        <f>'Timeliness Quarterly'!H25</f>
        <v>0.88890000000000002</v>
      </c>
      <c r="I169" s="226">
        <f>'Timeliness Quarterly'!I25</f>
        <v>1</v>
      </c>
      <c r="J169" s="226">
        <f>'Timeliness Quarterly'!J25</f>
        <v>1</v>
      </c>
      <c r="S169" s="224">
        <v>0.8</v>
      </c>
      <c r="T169" s="225">
        <v>3</v>
      </c>
    </row>
    <row r="170" spans="1:20" x14ac:dyDescent="0.3">
      <c r="A170" s="224">
        <f t="shared" si="3"/>
        <v>5</v>
      </c>
      <c r="B170" s="224">
        <f t="shared" si="3"/>
        <v>22</v>
      </c>
      <c r="C170" s="224" t="s">
        <v>287</v>
      </c>
      <c r="D170" s="224" t="s">
        <v>284</v>
      </c>
      <c r="E170" s="224" t="s">
        <v>135</v>
      </c>
      <c r="F170" s="224" t="s">
        <v>291</v>
      </c>
      <c r="G170" s="226">
        <f>'Timeliness Quarterly'!G28</f>
        <v>0.7752</v>
      </c>
      <c r="H170" s="226">
        <f>'Timeliness Quarterly'!H28</f>
        <v>0.79769999999999996</v>
      </c>
      <c r="I170" s="226">
        <f>'Timeliness Quarterly'!I28</f>
        <v>1</v>
      </c>
      <c r="J170" s="226">
        <f>'Timeliness Quarterly'!J28</f>
        <v>1</v>
      </c>
      <c r="S170" s="224">
        <v>0.8</v>
      </c>
      <c r="T170" s="225">
        <v>3</v>
      </c>
    </row>
    <row r="171" spans="1:20" x14ac:dyDescent="0.3">
      <c r="A171" s="224">
        <f t="shared" si="3"/>
        <v>5</v>
      </c>
      <c r="B171" s="224">
        <f t="shared" si="3"/>
        <v>22</v>
      </c>
      <c r="C171" s="224" t="s">
        <v>287</v>
      </c>
      <c r="D171" s="224" t="s">
        <v>284</v>
      </c>
      <c r="E171" s="224" t="s">
        <v>136</v>
      </c>
      <c r="F171" s="224" t="s">
        <v>291</v>
      </c>
      <c r="G171" s="226">
        <f>'Timeliness Quarterly'!G31</f>
        <v>0.71750000000000003</v>
      </c>
      <c r="H171" s="226">
        <f>'Timeliness Quarterly'!H31</f>
        <v>0.96060000000000001</v>
      </c>
      <c r="I171" s="226">
        <f>'Timeliness Quarterly'!I31</f>
        <v>1</v>
      </c>
      <c r="J171" s="226">
        <f>'Timeliness Quarterly'!J31</f>
        <v>1</v>
      </c>
      <c r="S171" s="224">
        <v>0.8</v>
      </c>
      <c r="T171" s="225">
        <v>3</v>
      </c>
    </row>
    <row r="172" spans="1:20" x14ac:dyDescent="0.3">
      <c r="A172" s="224">
        <f t="shared" si="3"/>
        <v>5</v>
      </c>
      <c r="B172" s="224">
        <f t="shared" si="3"/>
        <v>22</v>
      </c>
      <c r="C172" s="224" t="s">
        <v>287</v>
      </c>
      <c r="D172" s="224" t="s">
        <v>284</v>
      </c>
      <c r="E172" s="224" t="s">
        <v>93</v>
      </c>
      <c r="F172" s="224" t="s">
        <v>291</v>
      </c>
      <c r="G172" s="226">
        <f>'Timeliness Quarterly'!G34</f>
        <v>0.98909999999999998</v>
      </c>
      <c r="H172" s="226">
        <f>'Timeliness Quarterly'!H34</f>
        <v>0.99170000000000003</v>
      </c>
      <c r="I172" s="226">
        <f>'Timeliness Quarterly'!I34</f>
        <v>1</v>
      </c>
      <c r="J172" s="226">
        <f>'Timeliness Quarterly'!J34</f>
        <v>1</v>
      </c>
      <c r="S172" s="224">
        <v>0.8</v>
      </c>
      <c r="T172" s="225">
        <v>3</v>
      </c>
    </row>
    <row r="173" spans="1:20" x14ac:dyDescent="0.3">
      <c r="A173" s="224">
        <f t="shared" si="3"/>
        <v>5</v>
      </c>
      <c r="B173" s="224">
        <f t="shared" si="3"/>
        <v>22</v>
      </c>
      <c r="C173" s="224" t="s">
        <v>287</v>
      </c>
      <c r="D173" s="224" t="s">
        <v>284</v>
      </c>
      <c r="E173" s="224" t="s">
        <v>139</v>
      </c>
      <c r="F173" s="224" t="s">
        <v>291</v>
      </c>
      <c r="G173" s="226">
        <f>'Timeliness Quarterly'!G37</f>
        <v>0.97870000000000001</v>
      </c>
      <c r="H173" s="226">
        <f>'Timeliness Quarterly'!H37</f>
        <v>0.95830000000000004</v>
      </c>
      <c r="I173" s="226">
        <f>'Timeliness Quarterly'!I37</f>
        <v>1</v>
      </c>
      <c r="J173" s="226">
        <f>'Timeliness Quarterly'!J37</f>
        <v>1</v>
      </c>
      <c r="S173" s="224">
        <v>0.8</v>
      </c>
      <c r="T173" s="225">
        <v>3</v>
      </c>
    </row>
    <row r="174" spans="1:20" x14ac:dyDescent="0.3">
      <c r="A174" s="224">
        <f t="shared" si="3"/>
        <v>5</v>
      </c>
      <c r="B174" s="224">
        <f t="shared" si="3"/>
        <v>22</v>
      </c>
      <c r="C174" s="224" t="s">
        <v>287</v>
      </c>
      <c r="D174" s="224" t="s">
        <v>284</v>
      </c>
      <c r="E174" s="224" t="s">
        <v>138</v>
      </c>
      <c r="F174" s="224" t="s">
        <v>291</v>
      </c>
      <c r="G174" s="226">
        <f>'Timeliness Quarterly'!G40</f>
        <v>0.8891</v>
      </c>
      <c r="H174" s="226">
        <f>'Timeliness Quarterly'!H40</f>
        <v>0.85099999999999998</v>
      </c>
      <c r="I174" s="226">
        <f>'Timeliness Quarterly'!I40</f>
        <v>1</v>
      </c>
      <c r="J174" s="226">
        <f>'Timeliness Quarterly'!J40</f>
        <v>1</v>
      </c>
      <c r="S174" s="224">
        <v>0.8</v>
      </c>
      <c r="T174" s="225">
        <v>3</v>
      </c>
    </row>
    <row r="175" spans="1:20" x14ac:dyDescent="0.3">
      <c r="A175" s="224">
        <f t="shared" si="3"/>
        <v>5</v>
      </c>
      <c r="B175" s="224">
        <f t="shared" si="3"/>
        <v>22</v>
      </c>
      <c r="C175" s="224" t="s">
        <v>287</v>
      </c>
      <c r="D175" s="224" t="s">
        <v>286</v>
      </c>
      <c r="E175" s="224" t="s">
        <v>132</v>
      </c>
      <c r="F175" s="224" t="s">
        <v>291</v>
      </c>
      <c r="G175" s="226">
        <f>'Timeliness Quarterly'!G48</f>
        <v>0.9879</v>
      </c>
      <c r="H175" s="226">
        <f>'Timeliness Quarterly'!H48</f>
        <v>0.95860000000000001</v>
      </c>
      <c r="I175" s="226">
        <f>'Timeliness Quarterly'!I48</f>
        <v>1</v>
      </c>
      <c r="J175" s="226">
        <f>'Timeliness Quarterly'!J48</f>
        <v>1</v>
      </c>
      <c r="S175" s="224">
        <v>0.8</v>
      </c>
      <c r="T175" s="225">
        <v>3</v>
      </c>
    </row>
    <row r="176" spans="1:20" x14ac:dyDescent="0.3">
      <c r="A176" s="224">
        <f t="shared" si="3"/>
        <v>5</v>
      </c>
      <c r="B176" s="224">
        <f t="shared" si="3"/>
        <v>22</v>
      </c>
      <c r="C176" s="224" t="s">
        <v>287</v>
      </c>
      <c r="D176" s="224" t="s">
        <v>286</v>
      </c>
      <c r="E176" s="224" t="s">
        <v>133</v>
      </c>
      <c r="F176" s="224" t="s">
        <v>291</v>
      </c>
      <c r="G176" s="226">
        <f>'Timeliness Quarterly'!G51</f>
        <v>0.98719999999999997</v>
      </c>
      <c r="H176" s="226">
        <f>'Timeliness Quarterly'!H51</f>
        <v>0.93969999999999998</v>
      </c>
      <c r="I176" s="226">
        <f>'Timeliness Quarterly'!I51</f>
        <v>1</v>
      </c>
      <c r="J176" s="226">
        <f>'Timeliness Quarterly'!J51</f>
        <v>1</v>
      </c>
      <c r="S176" s="224">
        <v>0.8</v>
      </c>
      <c r="T176" s="225">
        <v>3</v>
      </c>
    </row>
    <row r="177" spans="1:20" x14ac:dyDescent="0.3">
      <c r="A177" s="224">
        <f t="shared" si="3"/>
        <v>5</v>
      </c>
      <c r="B177" s="224">
        <f t="shared" si="3"/>
        <v>22</v>
      </c>
      <c r="C177" s="224" t="s">
        <v>287</v>
      </c>
      <c r="D177" s="224" t="s">
        <v>286</v>
      </c>
      <c r="E177" s="224" t="s">
        <v>140</v>
      </c>
      <c r="F177" s="224" t="s">
        <v>291</v>
      </c>
      <c r="G177" s="226">
        <f>'Timeliness Quarterly'!G54</f>
        <v>0.97829999999999995</v>
      </c>
      <c r="H177" s="226">
        <f>'Timeliness Quarterly'!H54</f>
        <v>0.96130000000000004</v>
      </c>
      <c r="I177" s="226">
        <f>'Timeliness Quarterly'!I54</f>
        <v>1</v>
      </c>
      <c r="J177" s="226">
        <f>'Timeliness Quarterly'!J54</f>
        <v>1</v>
      </c>
      <c r="S177" s="224">
        <v>0.8</v>
      </c>
      <c r="T177" s="225">
        <v>3</v>
      </c>
    </row>
    <row r="178" spans="1:20" x14ac:dyDescent="0.3">
      <c r="A178" s="224">
        <f t="shared" si="3"/>
        <v>5</v>
      </c>
      <c r="B178" s="224">
        <f t="shared" si="3"/>
        <v>22</v>
      </c>
      <c r="C178" s="224" t="s">
        <v>287</v>
      </c>
      <c r="D178" s="224" t="s">
        <v>286</v>
      </c>
      <c r="E178" s="224" t="s">
        <v>137</v>
      </c>
      <c r="F178" s="224" t="s">
        <v>291</v>
      </c>
      <c r="G178" s="226">
        <f>'Timeliness Quarterly'!G57</f>
        <v>0.95740000000000003</v>
      </c>
      <c r="H178" s="226">
        <f>'Timeliness Quarterly'!H57</f>
        <v>0.88619999999999999</v>
      </c>
      <c r="I178" s="226">
        <f>'Timeliness Quarterly'!I57</f>
        <v>1</v>
      </c>
      <c r="J178" s="226">
        <f>'Timeliness Quarterly'!J57</f>
        <v>1</v>
      </c>
      <c r="S178" s="224">
        <v>0.8</v>
      </c>
      <c r="T178" s="225">
        <v>3</v>
      </c>
    </row>
    <row r="179" spans="1:20" x14ac:dyDescent="0.3">
      <c r="A179" s="224">
        <f t="shared" si="3"/>
        <v>5</v>
      </c>
      <c r="B179" s="224">
        <f t="shared" si="3"/>
        <v>22</v>
      </c>
      <c r="C179" s="224" t="s">
        <v>287</v>
      </c>
      <c r="D179" s="224" t="s">
        <v>286</v>
      </c>
      <c r="E179" s="224" t="s">
        <v>134</v>
      </c>
      <c r="F179" s="224" t="s">
        <v>291</v>
      </c>
      <c r="G179" s="226">
        <f>'Timeliness Quarterly'!G60</f>
        <v>0.91559999999999997</v>
      </c>
      <c r="H179" s="226">
        <f>'Timeliness Quarterly'!H60</f>
        <v>0.98380000000000001</v>
      </c>
      <c r="I179" s="226">
        <f>'Timeliness Quarterly'!I60</f>
        <v>1</v>
      </c>
      <c r="J179" s="226">
        <f>'Timeliness Quarterly'!J60</f>
        <v>1</v>
      </c>
      <c r="S179" s="224">
        <v>0.8</v>
      </c>
      <c r="T179" s="225">
        <v>3</v>
      </c>
    </row>
    <row r="180" spans="1:20" x14ac:dyDescent="0.3">
      <c r="A180" s="224">
        <f t="shared" si="3"/>
        <v>5</v>
      </c>
      <c r="B180" s="224">
        <f t="shared" si="3"/>
        <v>22</v>
      </c>
      <c r="C180" s="224" t="s">
        <v>287</v>
      </c>
      <c r="D180" s="224" t="s">
        <v>286</v>
      </c>
      <c r="E180" s="224" t="s">
        <v>135</v>
      </c>
      <c r="F180" s="224" t="s">
        <v>291</v>
      </c>
      <c r="G180" s="226">
        <f>'Timeliness Quarterly'!G63</f>
        <v>0.92620000000000002</v>
      </c>
      <c r="H180" s="226">
        <f>'Timeliness Quarterly'!H63</f>
        <v>0.98080000000000001</v>
      </c>
      <c r="I180" s="226">
        <f>'Timeliness Quarterly'!I63</f>
        <v>1</v>
      </c>
      <c r="J180" s="226">
        <f>'Timeliness Quarterly'!J63</f>
        <v>1</v>
      </c>
      <c r="S180" s="224">
        <v>0.8</v>
      </c>
      <c r="T180" s="225">
        <v>3</v>
      </c>
    </row>
    <row r="181" spans="1:20" x14ac:dyDescent="0.3">
      <c r="A181" s="224">
        <f t="shared" si="3"/>
        <v>5</v>
      </c>
      <c r="B181" s="224">
        <f t="shared" si="3"/>
        <v>22</v>
      </c>
      <c r="C181" s="224" t="s">
        <v>287</v>
      </c>
      <c r="D181" s="224" t="s">
        <v>286</v>
      </c>
      <c r="E181" s="224" t="s">
        <v>136</v>
      </c>
      <c r="F181" s="224" t="s">
        <v>291</v>
      </c>
      <c r="G181" s="226">
        <f>'Timeliness Quarterly'!G66</f>
        <v>0.48659999999999998</v>
      </c>
      <c r="H181" s="226">
        <f>'Timeliness Quarterly'!H66</f>
        <v>0.73560000000000003</v>
      </c>
      <c r="I181" s="226">
        <f>'Timeliness Quarterly'!I66</f>
        <v>1</v>
      </c>
      <c r="J181" s="226">
        <f>'Timeliness Quarterly'!J66</f>
        <v>1</v>
      </c>
      <c r="S181" s="224">
        <v>0.8</v>
      </c>
      <c r="T181" s="225">
        <v>3</v>
      </c>
    </row>
    <row r="182" spans="1:20" x14ac:dyDescent="0.3">
      <c r="A182" s="224">
        <f t="shared" si="3"/>
        <v>5</v>
      </c>
      <c r="B182" s="224">
        <f t="shared" si="3"/>
        <v>22</v>
      </c>
      <c r="C182" s="224" t="s">
        <v>287</v>
      </c>
      <c r="D182" s="224" t="s">
        <v>286</v>
      </c>
      <c r="E182" s="224" t="s">
        <v>93</v>
      </c>
      <c r="F182" s="224" t="s">
        <v>291</v>
      </c>
      <c r="G182" s="226">
        <f>'Timeliness Quarterly'!G69</f>
        <v>0.95940000000000003</v>
      </c>
      <c r="H182" s="226">
        <f>'Timeliness Quarterly'!H69</f>
        <v>0.99099999999999999</v>
      </c>
      <c r="I182" s="226">
        <f>'Timeliness Quarterly'!I69</f>
        <v>1</v>
      </c>
      <c r="J182" s="226">
        <f>'Timeliness Quarterly'!J69</f>
        <v>1</v>
      </c>
      <c r="S182" s="224">
        <v>0.8</v>
      </c>
      <c r="T182" s="225">
        <v>3</v>
      </c>
    </row>
    <row r="183" spans="1:20" x14ac:dyDescent="0.3">
      <c r="A183" s="224">
        <f t="shared" si="3"/>
        <v>5</v>
      </c>
      <c r="B183" s="224">
        <f t="shared" si="3"/>
        <v>22</v>
      </c>
      <c r="C183" s="224" t="s">
        <v>287</v>
      </c>
      <c r="D183" s="224" t="s">
        <v>286</v>
      </c>
      <c r="E183" s="224" t="s">
        <v>139</v>
      </c>
      <c r="F183" s="224" t="s">
        <v>291</v>
      </c>
      <c r="G183" s="226">
        <f>'Timeliness Quarterly'!G72</f>
        <v>0.82410000000000005</v>
      </c>
      <c r="H183" s="226">
        <f>'Timeliness Quarterly'!H72</f>
        <v>0.98809999999999998</v>
      </c>
      <c r="I183" s="226">
        <f>'Timeliness Quarterly'!I72</f>
        <v>1</v>
      </c>
      <c r="J183" s="226">
        <f>'Timeliness Quarterly'!J72</f>
        <v>1</v>
      </c>
      <c r="S183" s="224">
        <v>0.8</v>
      </c>
      <c r="T183" s="225">
        <v>3</v>
      </c>
    </row>
    <row r="184" spans="1:20" x14ac:dyDescent="0.3">
      <c r="A184" s="224">
        <f t="shared" si="3"/>
        <v>5</v>
      </c>
      <c r="B184" s="224">
        <f t="shared" si="3"/>
        <v>22</v>
      </c>
      <c r="C184" s="224" t="s">
        <v>287</v>
      </c>
      <c r="D184" s="224" t="s">
        <v>286</v>
      </c>
      <c r="E184" s="224" t="s">
        <v>138</v>
      </c>
      <c r="F184" s="224" t="s">
        <v>291</v>
      </c>
      <c r="G184" s="226">
        <f>'Timeliness Quarterly'!G75</f>
        <v>0.94750000000000001</v>
      </c>
      <c r="H184" s="226">
        <f>'Timeliness Quarterly'!H75</f>
        <v>0.92689999999999995</v>
      </c>
      <c r="I184" s="226">
        <f>'Timeliness Quarterly'!I75</f>
        <v>1</v>
      </c>
      <c r="J184" s="226">
        <f>'Timeliness Quarterly'!J75</f>
        <v>1</v>
      </c>
      <c r="S184" s="224">
        <v>0.8</v>
      </c>
      <c r="T184" s="225">
        <v>3</v>
      </c>
    </row>
    <row r="185" spans="1:20" ht="27.6" x14ac:dyDescent="0.3">
      <c r="A185" s="48" t="s">
        <v>96</v>
      </c>
      <c r="B185" s="48" t="s">
        <v>118</v>
      </c>
      <c r="C185" s="48" t="s">
        <v>292</v>
      </c>
      <c r="D185" s="48" t="s">
        <v>293</v>
      </c>
      <c r="E185" s="48" t="s">
        <v>281</v>
      </c>
      <c r="F185" s="48" t="s">
        <v>294</v>
      </c>
      <c r="G185" s="48" t="s">
        <v>119</v>
      </c>
      <c r="H185" s="48" t="s">
        <v>120</v>
      </c>
      <c r="I185" s="48" t="s">
        <v>121</v>
      </c>
      <c r="J185" s="48" t="s">
        <v>122</v>
      </c>
      <c r="K185" s="48" t="s">
        <v>123</v>
      </c>
      <c r="L185" s="48" t="s">
        <v>124</v>
      </c>
      <c r="M185" s="48" t="s">
        <v>125</v>
      </c>
      <c r="N185" s="48" t="s">
        <v>126</v>
      </c>
      <c r="O185" s="48" t="s">
        <v>127</v>
      </c>
      <c r="P185" s="48" t="s">
        <v>128</v>
      </c>
      <c r="Q185" s="48" t="s">
        <v>129</v>
      </c>
      <c r="R185" s="48" t="s">
        <v>130</v>
      </c>
      <c r="S185" s="48" t="s">
        <v>131</v>
      </c>
    </row>
    <row r="186" spans="1:20" x14ac:dyDescent="0.3">
      <c r="A186" s="224">
        <f t="shared" si="3"/>
        <v>5</v>
      </c>
      <c r="B186" s="224">
        <f t="shared" si="3"/>
        <v>22</v>
      </c>
      <c r="C186" s="224" t="s">
        <v>295</v>
      </c>
      <c r="D186" s="224" t="s">
        <v>237</v>
      </c>
      <c r="E186" s="224" t="s">
        <v>132</v>
      </c>
      <c r="F186" s="224" t="s">
        <v>284</v>
      </c>
      <c r="G186" s="227">
        <f>'Timeliness Quarterly'!L11</f>
        <v>0</v>
      </c>
      <c r="H186" s="227">
        <f>'Timeliness Quarterly'!N11</f>
        <v>0</v>
      </c>
      <c r="I186" s="227">
        <f>'Timeliness Quarterly'!P11</f>
        <v>0</v>
      </c>
      <c r="J186" s="227">
        <f>'Timeliness Quarterly'!R11</f>
        <v>0</v>
      </c>
      <c r="S186" s="224">
        <v>3</v>
      </c>
      <c r="T186" s="224"/>
    </row>
    <row r="187" spans="1:20" x14ac:dyDescent="0.3">
      <c r="A187" s="224">
        <f t="shared" si="3"/>
        <v>5</v>
      </c>
      <c r="B187" s="224">
        <f t="shared" si="3"/>
        <v>22</v>
      </c>
      <c r="C187" s="224" t="s">
        <v>295</v>
      </c>
      <c r="D187" s="224" t="s">
        <v>237</v>
      </c>
      <c r="E187" s="224" t="s">
        <v>133</v>
      </c>
      <c r="F187" s="224" t="s">
        <v>284</v>
      </c>
      <c r="G187" s="227">
        <f>'Timeliness Quarterly'!L14</f>
        <v>0</v>
      </c>
      <c r="H187" s="227">
        <f>'Timeliness Quarterly'!N14</f>
        <v>0</v>
      </c>
      <c r="I187" s="227">
        <f>'Timeliness Quarterly'!P14</f>
        <v>0</v>
      </c>
      <c r="J187" s="227">
        <f>'Timeliness Quarterly'!R14</f>
        <v>0</v>
      </c>
      <c r="S187" s="224">
        <v>3</v>
      </c>
      <c r="T187" s="224"/>
    </row>
    <row r="188" spans="1:20" x14ac:dyDescent="0.3">
      <c r="A188" s="224">
        <f t="shared" ref="A188:B248" si="4">A$21</f>
        <v>5</v>
      </c>
      <c r="B188" s="224">
        <f t="shared" si="4"/>
        <v>22</v>
      </c>
      <c r="C188" s="224" t="s">
        <v>295</v>
      </c>
      <c r="D188" s="224" t="s">
        <v>237</v>
      </c>
      <c r="E188" s="224" t="s">
        <v>140</v>
      </c>
      <c r="F188" s="224" t="s">
        <v>284</v>
      </c>
      <c r="G188" s="227" t="str">
        <f>'Timeliness Quarterly'!L17</f>
        <v>Staffing - External</v>
      </c>
      <c r="H188" s="227" t="str">
        <f>'Timeliness Quarterly'!N17</f>
        <v>Staffing - Internal</v>
      </c>
      <c r="I188" s="227">
        <f>'Timeliness Quarterly'!P17</f>
        <v>0</v>
      </c>
      <c r="J188" s="227">
        <f>'Timeliness Quarterly'!R17</f>
        <v>0</v>
      </c>
      <c r="S188" s="224">
        <v>3</v>
      </c>
      <c r="T188" s="224"/>
    </row>
    <row r="189" spans="1:20" x14ac:dyDescent="0.3">
      <c r="A189" s="224">
        <f t="shared" si="4"/>
        <v>5</v>
      </c>
      <c r="B189" s="224">
        <f t="shared" si="4"/>
        <v>22</v>
      </c>
      <c r="C189" s="224" t="s">
        <v>295</v>
      </c>
      <c r="D189" s="224" t="s">
        <v>237</v>
      </c>
      <c r="E189" s="224" t="s">
        <v>137</v>
      </c>
      <c r="F189" s="224" t="s">
        <v>284</v>
      </c>
      <c r="G189" s="227">
        <f>'Timeliness Quarterly'!L20</f>
        <v>0</v>
      </c>
      <c r="H189" s="227">
        <f>'Timeliness Quarterly'!N20</f>
        <v>0</v>
      </c>
      <c r="I189" s="227">
        <f>'Timeliness Quarterly'!P20</f>
        <v>0</v>
      </c>
      <c r="J189" s="227">
        <f>'Timeliness Quarterly'!R20</f>
        <v>0</v>
      </c>
      <c r="S189" s="224">
        <v>3</v>
      </c>
      <c r="T189" s="224"/>
    </row>
    <row r="190" spans="1:20" x14ac:dyDescent="0.3">
      <c r="A190" s="224">
        <f t="shared" si="4"/>
        <v>5</v>
      </c>
      <c r="B190" s="224">
        <f t="shared" si="4"/>
        <v>22</v>
      </c>
      <c r="C190" s="224" t="s">
        <v>295</v>
      </c>
      <c r="D190" s="224" t="s">
        <v>237</v>
      </c>
      <c r="E190" s="224" t="s">
        <v>134</v>
      </c>
      <c r="F190" s="224" t="s">
        <v>284</v>
      </c>
      <c r="G190" s="227" t="str">
        <f>'Timeliness Quarterly'!L23</f>
        <v>Staffing - External</v>
      </c>
      <c r="H190" s="227">
        <f>'Timeliness Quarterly'!N23</f>
        <v>0</v>
      </c>
      <c r="I190" s="227">
        <f>'Timeliness Quarterly'!P23</f>
        <v>0</v>
      </c>
      <c r="J190" s="227">
        <f>'Timeliness Quarterly'!R23</f>
        <v>0</v>
      </c>
      <c r="S190" s="224">
        <v>3</v>
      </c>
      <c r="T190" s="224"/>
    </row>
    <row r="191" spans="1:20" x14ac:dyDescent="0.3">
      <c r="A191" s="224">
        <f t="shared" si="4"/>
        <v>5</v>
      </c>
      <c r="B191" s="224">
        <f t="shared" si="4"/>
        <v>22</v>
      </c>
      <c r="C191" s="224" t="s">
        <v>295</v>
      </c>
      <c r="D191" s="224" t="s">
        <v>237</v>
      </c>
      <c r="E191" s="224" t="s">
        <v>135</v>
      </c>
      <c r="F191" s="224" t="s">
        <v>284</v>
      </c>
      <c r="G191" s="227" t="str">
        <f>'Timeliness Quarterly'!L26</f>
        <v>Staffing - External</v>
      </c>
      <c r="H191" s="227" t="str">
        <f>'Timeliness Quarterly'!N26</f>
        <v>Staffing - Internal</v>
      </c>
      <c r="I191" s="227">
        <f>'Timeliness Quarterly'!P26</f>
        <v>0</v>
      </c>
      <c r="J191" s="227">
        <f>'Timeliness Quarterly'!R26</f>
        <v>0</v>
      </c>
      <c r="S191" s="224">
        <v>3</v>
      </c>
      <c r="T191" s="224"/>
    </row>
    <row r="192" spans="1:20" x14ac:dyDescent="0.3">
      <c r="A192" s="224">
        <f t="shared" si="4"/>
        <v>5</v>
      </c>
      <c r="B192" s="224">
        <f t="shared" si="4"/>
        <v>22</v>
      </c>
      <c r="C192" s="224" t="s">
        <v>295</v>
      </c>
      <c r="D192" s="224" t="s">
        <v>237</v>
      </c>
      <c r="E192" s="224" t="s">
        <v>136</v>
      </c>
      <c r="F192" s="224" t="s">
        <v>284</v>
      </c>
      <c r="G192" s="227" t="str">
        <f>'Timeliness Quarterly'!L29</f>
        <v>Staffing - Internal</v>
      </c>
      <c r="H192" s="227">
        <f>'Timeliness Quarterly'!N29</f>
        <v>0</v>
      </c>
      <c r="I192" s="227">
        <f>'Timeliness Quarterly'!P29</f>
        <v>0</v>
      </c>
      <c r="J192" s="227">
        <f>'Timeliness Quarterly'!R29</f>
        <v>0</v>
      </c>
      <c r="S192" s="224">
        <v>3</v>
      </c>
      <c r="T192" s="224"/>
    </row>
    <row r="193" spans="1:33" x14ac:dyDescent="0.3">
      <c r="A193" s="224">
        <f t="shared" si="4"/>
        <v>5</v>
      </c>
      <c r="B193" s="224">
        <f t="shared" si="4"/>
        <v>22</v>
      </c>
      <c r="C193" s="224" t="s">
        <v>295</v>
      </c>
      <c r="D193" s="224" t="s">
        <v>237</v>
      </c>
      <c r="E193" s="224" t="s">
        <v>93</v>
      </c>
      <c r="F193" s="224" t="s">
        <v>284</v>
      </c>
      <c r="G193" s="227">
        <f>'Timeliness Quarterly'!L32</f>
        <v>0</v>
      </c>
      <c r="H193" s="227">
        <f>'Timeliness Quarterly'!N32</f>
        <v>0</v>
      </c>
      <c r="I193" s="227">
        <f>'Timeliness Quarterly'!P32</f>
        <v>0</v>
      </c>
      <c r="J193" s="227">
        <f>'Timeliness Quarterly'!R32</f>
        <v>0</v>
      </c>
      <c r="S193" s="224">
        <v>3</v>
      </c>
      <c r="T193" s="224"/>
    </row>
    <row r="194" spans="1:33" x14ac:dyDescent="0.3">
      <c r="A194" s="224">
        <f t="shared" si="4"/>
        <v>5</v>
      </c>
      <c r="B194" s="224">
        <f t="shared" si="4"/>
        <v>22</v>
      </c>
      <c r="C194" s="224" t="s">
        <v>295</v>
      </c>
      <c r="D194" s="224" t="s">
        <v>237</v>
      </c>
      <c r="E194" s="224" t="s">
        <v>139</v>
      </c>
      <c r="F194" s="224" t="s">
        <v>284</v>
      </c>
      <c r="G194" s="227">
        <f>'Timeliness Quarterly'!L35</f>
        <v>0</v>
      </c>
      <c r="H194" s="227">
        <f>'Timeliness Quarterly'!N35</f>
        <v>0</v>
      </c>
      <c r="I194" s="227">
        <f>'Timeliness Quarterly'!P35</f>
        <v>0</v>
      </c>
      <c r="J194" s="227">
        <f>'Timeliness Quarterly'!R35</f>
        <v>0</v>
      </c>
      <c r="S194" s="224">
        <v>3</v>
      </c>
      <c r="T194" s="224"/>
    </row>
    <row r="195" spans="1:33" x14ac:dyDescent="0.3">
      <c r="A195" s="224">
        <f t="shared" si="4"/>
        <v>5</v>
      </c>
      <c r="B195" s="224">
        <f t="shared" si="4"/>
        <v>22</v>
      </c>
      <c r="C195" s="224" t="s">
        <v>295</v>
      </c>
      <c r="D195" s="224" t="s">
        <v>237</v>
      </c>
      <c r="E195" s="224" t="s">
        <v>138</v>
      </c>
      <c r="F195" s="224" t="s">
        <v>284</v>
      </c>
      <c r="G195" s="227">
        <f>'Timeliness Quarterly'!L38</f>
        <v>0</v>
      </c>
      <c r="H195" s="227">
        <f>'Timeliness Quarterly'!N38</f>
        <v>0</v>
      </c>
      <c r="I195" s="227">
        <f>'Timeliness Quarterly'!P38</f>
        <v>0</v>
      </c>
      <c r="J195" s="227">
        <f>'Timeliness Quarterly'!R38</f>
        <v>0</v>
      </c>
      <c r="S195" s="224">
        <v>3</v>
      </c>
      <c r="T195" s="224"/>
    </row>
    <row r="196" spans="1:33" x14ac:dyDescent="0.3">
      <c r="A196" s="224">
        <f t="shared" si="4"/>
        <v>5</v>
      </c>
      <c r="B196" s="224">
        <f t="shared" si="4"/>
        <v>22</v>
      </c>
      <c r="C196" s="224" t="s">
        <v>295</v>
      </c>
      <c r="D196" s="224" t="s">
        <v>237</v>
      </c>
      <c r="E196" s="224" t="s">
        <v>132</v>
      </c>
      <c r="F196" s="224" t="s">
        <v>286</v>
      </c>
      <c r="G196" s="227">
        <f>'Timeliness Quarterly'!L46</f>
        <v>0</v>
      </c>
      <c r="H196" s="227">
        <f>'Timeliness Quarterly'!N46</f>
        <v>0</v>
      </c>
      <c r="I196" s="227">
        <f>'Timeliness Quarterly'!P46</f>
        <v>0</v>
      </c>
      <c r="J196" s="227">
        <f>'Timeliness Quarterly'!R46</f>
        <v>0</v>
      </c>
      <c r="S196" s="224">
        <v>3</v>
      </c>
      <c r="T196" s="224"/>
    </row>
    <row r="197" spans="1:33" x14ac:dyDescent="0.3">
      <c r="A197" s="224">
        <f t="shared" si="4"/>
        <v>5</v>
      </c>
      <c r="B197" s="224">
        <f t="shared" si="4"/>
        <v>22</v>
      </c>
      <c r="C197" s="224" t="s">
        <v>295</v>
      </c>
      <c r="D197" s="224" t="s">
        <v>237</v>
      </c>
      <c r="E197" s="224" t="s">
        <v>133</v>
      </c>
      <c r="F197" s="224" t="s">
        <v>286</v>
      </c>
      <c r="G197" s="227">
        <f>'Timeliness Quarterly'!L49</f>
        <v>0</v>
      </c>
      <c r="H197" s="227">
        <f>'Timeliness Quarterly'!N49</f>
        <v>0</v>
      </c>
      <c r="I197" s="227">
        <f>'Timeliness Quarterly'!P49</f>
        <v>0</v>
      </c>
      <c r="J197" s="227">
        <f>'Timeliness Quarterly'!R49</f>
        <v>0</v>
      </c>
      <c r="S197" s="224">
        <v>3</v>
      </c>
      <c r="T197" s="224"/>
    </row>
    <row r="198" spans="1:33" x14ac:dyDescent="0.3">
      <c r="A198" s="224">
        <f t="shared" si="4"/>
        <v>5</v>
      </c>
      <c r="B198" s="224">
        <f t="shared" si="4"/>
        <v>22</v>
      </c>
      <c r="C198" s="224" t="s">
        <v>295</v>
      </c>
      <c r="D198" s="224" t="s">
        <v>237</v>
      </c>
      <c r="E198" s="224" t="s">
        <v>140</v>
      </c>
      <c r="F198" s="224" t="s">
        <v>286</v>
      </c>
      <c r="G198" s="227">
        <f>'Timeliness Quarterly'!L52</f>
        <v>0</v>
      </c>
      <c r="H198" s="227">
        <f>'Timeliness Quarterly'!N52</f>
        <v>0</v>
      </c>
      <c r="I198" s="227">
        <f>'Timeliness Quarterly'!P52</f>
        <v>0</v>
      </c>
      <c r="J198" s="227">
        <f>'Timeliness Quarterly'!R52</f>
        <v>0</v>
      </c>
      <c r="S198" s="224">
        <v>3</v>
      </c>
      <c r="T198" s="224"/>
    </row>
    <row r="199" spans="1:33" x14ac:dyDescent="0.3">
      <c r="A199" s="224">
        <f t="shared" si="4"/>
        <v>5</v>
      </c>
      <c r="B199" s="224">
        <f t="shared" si="4"/>
        <v>22</v>
      </c>
      <c r="C199" s="224" t="s">
        <v>295</v>
      </c>
      <c r="D199" s="224" t="s">
        <v>237</v>
      </c>
      <c r="E199" s="224" t="s">
        <v>137</v>
      </c>
      <c r="F199" s="224" t="s">
        <v>286</v>
      </c>
      <c r="G199" s="227">
        <f>'Timeliness Quarterly'!L55</f>
        <v>0</v>
      </c>
      <c r="H199" s="227">
        <f>'Timeliness Quarterly'!N55</f>
        <v>0</v>
      </c>
      <c r="I199" s="227">
        <f>'Timeliness Quarterly'!P55</f>
        <v>0</v>
      </c>
      <c r="J199" s="227">
        <f>'Timeliness Quarterly'!R55</f>
        <v>0</v>
      </c>
      <c r="S199" s="224">
        <v>3</v>
      </c>
      <c r="T199" s="224"/>
    </row>
    <row r="200" spans="1:33" x14ac:dyDescent="0.3">
      <c r="A200" s="224">
        <f t="shared" si="4"/>
        <v>5</v>
      </c>
      <c r="B200" s="224">
        <f t="shared" si="4"/>
        <v>22</v>
      </c>
      <c r="C200" s="224" t="s">
        <v>295</v>
      </c>
      <c r="D200" s="224" t="s">
        <v>237</v>
      </c>
      <c r="E200" s="224" t="s">
        <v>134</v>
      </c>
      <c r="F200" s="224" t="s">
        <v>286</v>
      </c>
      <c r="G200" s="227">
        <f>'Timeliness Quarterly'!L58</f>
        <v>0</v>
      </c>
      <c r="H200" s="227">
        <f>'Timeliness Quarterly'!N58</f>
        <v>0</v>
      </c>
      <c r="I200" s="227">
        <f>'Timeliness Quarterly'!P58</f>
        <v>0</v>
      </c>
      <c r="J200" s="227">
        <f>'Timeliness Quarterly'!R58</f>
        <v>0</v>
      </c>
      <c r="S200" s="224">
        <v>3</v>
      </c>
      <c r="T200" s="224"/>
      <c r="AG200" s="65"/>
    </row>
    <row r="201" spans="1:33" x14ac:dyDescent="0.3">
      <c r="A201" s="224">
        <f t="shared" si="4"/>
        <v>5</v>
      </c>
      <c r="B201" s="224">
        <f t="shared" si="4"/>
        <v>22</v>
      </c>
      <c r="C201" s="224" t="s">
        <v>295</v>
      </c>
      <c r="D201" s="224" t="s">
        <v>237</v>
      </c>
      <c r="E201" s="224" t="s">
        <v>135</v>
      </c>
      <c r="F201" s="224" t="s">
        <v>286</v>
      </c>
      <c r="G201" s="227">
        <f>'Timeliness Quarterly'!L61</f>
        <v>0</v>
      </c>
      <c r="H201" s="227">
        <f>'Timeliness Quarterly'!N61</f>
        <v>0</v>
      </c>
      <c r="I201" s="227">
        <f>'Timeliness Quarterly'!P61</f>
        <v>0</v>
      </c>
      <c r="J201" s="227">
        <f>'Timeliness Quarterly'!R61</f>
        <v>0</v>
      </c>
      <c r="S201" s="224">
        <v>3</v>
      </c>
      <c r="T201" s="224"/>
      <c r="AG201" s="65"/>
    </row>
    <row r="202" spans="1:33" x14ac:dyDescent="0.3">
      <c r="A202" s="224">
        <f t="shared" si="4"/>
        <v>5</v>
      </c>
      <c r="B202" s="224">
        <f t="shared" si="4"/>
        <v>22</v>
      </c>
      <c r="C202" s="224" t="s">
        <v>295</v>
      </c>
      <c r="D202" s="224" t="s">
        <v>237</v>
      </c>
      <c r="E202" s="224" t="s">
        <v>136</v>
      </c>
      <c r="F202" s="224" t="s">
        <v>286</v>
      </c>
      <c r="G202" s="227" t="str">
        <f>'Timeliness Quarterly'!L64</f>
        <v>Staffing - Internal</v>
      </c>
      <c r="H202" s="227" t="str">
        <f>'Timeliness Quarterly'!N64</f>
        <v>Staffing - Internal</v>
      </c>
      <c r="I202" s="227">
        <f>'Timeliness Quarterly'!P64</f>
        <v>0</v>
      </c>
      <c r="J202" s="227">
        <f>'Timeliness Quarterly'!R64</f>
        <v>0</v>
      </c>
      <c r="S202" s="224">
        <v>3</v>
      </c>
      <c r="T202" s="224"/>
      <c r="AG202" s="65"/>
    </row>
    <row r="203" spans="1:33" x14ac:dyDescent="0.3">
      <c r="A203" s="224">
        <f t="shared" si="4"/>
        <v>5</v>
      </c>
      <c r="B203" s="224">
        <f t="shared" si="4"/>
        <v>22</v>
      </c>
      <c r="C203" s="224" t="s">
        <v>295</v>
      </c>
      <c r="D203" s="224" t="s">
        <v>237</v>
      </c>
      <c r="E203" s="224" t="s">
        <v>93</v>
      </c>
      <c r="F203" s="224" t="s">
        <v>286</v>
      </c>
      <c r="G203" s="227">
        <f>'Timeliness Quarterly'!L67</f>
        <v>0</v>
      </c>
      <c r="H203" s="227">
        <f>'Timeliness Quarterly'!N67</f>
        <v>0</v>
      </c>
      <c r="I203" s="227">
        <f>'Timeliness Quarterly'!P67</f>
        <v>0</v>
      </c>
      <c r="J203" s="227">
        <f>'Timeliness Quarterly'!R67</f>
        <v>0</v>
      </c>
      <c r="S203" s="224">
        <v>3</v>
      </c>
      <c r="T203" s="224"/>
      <c r="AG203" s="65"/>
    </row>
    <row r="204" spans="1:33" x14ac:dyDescent="0.3">
      <c r="A204" s="224">
        <f t="shared" si="4"/>
        <v>5</v>
      </c>
      <c r="B204" s="224">
        <f t="shared" si="4"/>
        <v>22</v>
      </c>
      <c r="C204" s="224" t="s">
        <v>295</v>
      </c>
      <c r="D204" s="224" t="s">
        <v>237</v>
      </c>
      <c r="E204" s="224" t="s">
        <v>139</v>
      </c>
      <c r="F204" s="224" t="s">
        <v>286</v>
      </c>
      <c r="G204" s="227">
        <f>'Timeliness Quarterly'!L70</f>
        <v>0</v>
      </c>
      <c r="H204" s="227">
        <f>'Timeliness Quarterly'!N70</f>
        <v>0</v>
      </c>
      <c r="I204" s="227">
        <f>'Timeliness Quarterly'!P70</f>
        <v>0</v>
      </c>
      <c r="J204" s="227">
        <f>'Timeliness Quarterly'!R70</f>
        <v>0</v>
      </c>
      <c r="S204" s="224">
        <v>3</v>
      </c>
      <c r="T204" s="224"/>
      <c r="AG204" s="65"/>
    </row>
    <row r="205" spans="1:33" x14ac:dyDescent="0.3">
      <c r="A205" s="224">
        <f t="shared" si="4"/>
        <v>5</v>
      </c>
      <c r="B205" s="224">
        <f t="shared" si="4"/>
        <v>22</v>
      </c>
      <c r="C205" s="224" t="s">
        <v>295</v>
      </c>
      <c r="D205" s="224" t="s">
        <v>237</v>
      </c>
      <c r="E205" s="224" t="s">
        <v>138</v>
      </c>
      <c r="F205" s="224" t="s">
        <v>286</v>
      </c>
      <c r="G205" s="227">
        <f>'Timeliness Quarterly'!L73</f>
        <v>0</v>
      </c>
      <c r="H205" s="227">
        <f>'Timeliness Quarterly'!N73</f>
        <v>0</v>
      </c>
      <c r="I205" s="227">
        <f>'Timeliness Quarterly'!P73</f>
        <v>0</v>
      </c>
      <c r="J205" s="227">
        <f>'Timeliness Quarterly'!R73</f>
        <v>0</v>
      </c>
      <c r="S205" s="224">
        <v>3</v>
      </c>
      <c r="T205" s="224"/>
      <c r="AG205" s="65"/>
    </row>
    <row r="206" spans="1:33" x14ac:dyDescent="0.3">
      <c r="A206" s="224">
        <f t="shared" si="4"/>
        <v>5</v>
      </c>
      <c r="B206" s="224">
        <f t="shared" si="4"/>
        <v>22</v>
      </c>
      <c r="C206" s="224" t="s">
        <v>295</v>
      </c>
      <c r="D206" s="224" t="s">
        <v>296</v>
      </c>
      <c r="E206" s="224" t="s">
        <v>132</v>
      </c>
      <c r="F206" s="224" t="s">
        <v>284</v>
      </c>
      <c r="G206" s="227">
        <f>'Timeliness Quarterly'!M11</f>
        <v>0</v>
      </c>
      <c r="H206" s="227">
        <f>'Timeliness Quarterly'!O11</f>
        <v>0</v>
      </c>
      <c r="I206" s="227">
        <f>'Timeliness Quarterly'!Q11</f>
        <v>0</v>
      </c>
      <c r="J206" s="227">
        <f>'Timeliness Quarterly'!S11</f>
        <v>0</v>
      </c>
      <c r="S206" s="224">
        <v>3</v>
      </c>
      <c r="T206" s="224"/>
      <c r="AG206" s="65"/>
    </row>
    <row r="207" spans="1:33" x14ac:dyDescent="0.3">
      <c r="A207" s="224">
        <f t="shared" si="4"/>
        <v>5</v>
      </c>
      <c r="B207" s="224">
        <f t="shared" si="4"/>
        <v>22</v>
      </c>
      <c r="C207" s="224" t="s">
        <v>295</v>
      </c>
      <c r="D207" s="224" t="s">
        <v>296</v>
      </c>
      <c r="E207" s="224" t="s">
        <v>133</v>
      </c>
      <c r="F207" s="224" t="s">
        <v>284</v>
      </c>
      <c r="G207" s="227">
        <f>'Timeliness Quarterly'!M14</f>
        <v>0</v>
      </c>
      <c r="H207" s="227">
        <f>'Timeliness Quarterly'!O14</f>
        <v>0</v>
      </c>
      <c r="I207" s="227">
        <f>'Timeliness Quarterly'!Q14</f>
        <v>0</v>
      </c>
      <c r="J207" s="227">
        <f>'Timeliness Quarterly'!S14</f>
        <v>0</v>
      </c>
      <c r="S207" s="224">
        <v>3</v>
      </c>
      <c r="T207" s="224"/>
      <c r="AG207" s="65"/>
    </row>
    <row r="208" spans="1:33" x14ac:dyDescent="0.3">
      <c r="A208" s="224">
        <f t="shared" si="4"/>
        <v>5</v>
      </c>
      <c r="B208" s="224">
        <f t="shared" si="4"/>
        <v>22</v>
      </c>
      <c r="C208" s="224" t="s">
        <v>295</v>
      </c>
      <c r="D208" s="224" t="s">
        <v>296</v>
      </c>
      <c r="E208" s="224" t="s">
        <v>140</v>
      </c>
      <c r="F208" s="224" t="s">
        <v>284</v>
      </c>
      <c r="G208" s="227" t="str">
        <f>'Timeliness Quarterly'!M17</f>
        <v>Hurricanes Ian and Nicole caused office closures.  We  worked overtime to recover.</v>
      </c>
      <c r="H208" s="227" t="str">
        <f>'Timeliness Quarterly'!O17</f>
        <v>We are working on training new staff as well as cross training additional staff in juvenile delinquency processes.</v>
      </c>
      <c r="I208" s="227">
        <f>'Timeliness Quarterly'!Q17</f>
        <v>0</v>
      </c>
      <c r="J208" s="227">
        <f>'Timeliness Quarterly'!S17</f>
        <v>0</v>
      </c>
      <c r="S208" s="224">
        <v>3</v>
      </c>
      <c r="T208" s="224"/>
      <c r="AG208" s="65"/>
    </row>
    <row r="209" spans="1:33" x14ac:dyDescent="0.3">
      <c r="A209" s="224">
        <f t="shared" si="4"/>
        <v>5</v>
      </c>
      <c r="B209" s="224">
        <f t="shared" si="4"/>
        <v>22</v>
      </c>
      <c r="C209" s="224" t="s">
        <v>295</v>
      </c>
      <c r="D209" s="224" t="s">
        <v>296</v>
      </c>
      <c r="E209" s="224" t="s">
        <v>137</v>
      </c>
      <c r="F209" s="224" t="s">
        <v>284</v>
      </c>
      <c r="G209" s="227">
        <f>'Timeliness Quarterly'!M20</f>
        <v>0</v>
      </c>
      <c r="H209" s="227">
        <f>'Timeliness Quarterly'!O20</f>
        <v>0</v>
      </c>
      <c r="I209" s="227">
        <f>'Timeliness Quarterly'!Q20</f>
        <v>0</v>
      </c>
      <c r="J209" s="227">
        <f>'Timeliness Quarterly'!S20</f>
        <v>0</v>
      </c>
      <c r="S209" s="224">
        <v>3</v>
      </c>
      <c r="T209" s="224"/>
      <c r="AG209" s="65"/>
    </row>
    <row r="210" spans="1:33" x14ac:dyDescent="0.3">
      <c r="A210" s="224">
        <f t="shared" si="4"/>
        <v>5</v>
      </c>
      <c r="B210" s="224">
        <f t="shared" si="4"/>
        <v>22</v>
      </c>
      <c r="C210" s="224" t="s">
        <v>295</v>
      </c>
      <c r="D210" s="224" t="s">
        <v>296</v>
      </c>
      <c r="E210" s="224" t="s">
        <v>134</v>
      </c>
      <c r="F210" s="224" t="s">
        <v>284</v>
      </c>
      <c r="G210" s="227" t="str">
        <f>'Timeliness Quarterly'!M23</f>
        <v>Hurricanes Ian and Nicole caused office closures.  We  worked overtime to recover.</v>
      </c>
      <c r="H210" s="227">
        <f>'Timeliness Quarterly'!O23</f>
        <v>0</v>
      </c>
      <c r="I210" s="227">
        <f>'Timeliness Quarterly'!Q23</f>
        <v>0</v>
      </c>
      <c r="J210" s="227">
        <f>'Timeliness Quarterly'!S23</f>
        <v>0</v>
      </c>
      <c r="S210" s="224">
        <v>3</v>
      </c>
      <c r="T210" s="224"/>
      <c r="AG210" s="65"/>
    </row>
    <row r="211" spans="1:33" x14ac:dyDescent="0.3">
      <c r="A211" s="224">
        <f t="shared" si="4"/>
        <v>5</v>
      </c>
      <c r="B211" s="224">
        <f t="shared" si="4"/>
        <v>22</v>
      </c>
      <c r="C211" s="224" t="s">
        <v>295</v>
      </c>
      <c r="D211" s="224" t="s">
        <v>296</v>
      </c>
      <c r="E211" s="224" t="s">
        <v>135</v>
      </c>
      <c r="F211" s="224" t="s">
        <v>284</v>
      </c>
      <c r="G211" s="227" t="str">
        <f>'Timeliness Quarterly'!M26</f>
        <v>Hurricanes Ian and Nicole caused office closures.  We  worked overtime to recover.</v>
      </c>
      <c r="H211" s="227" t="str">
        <f>'Timeliness Quarterly'!O26</f>
        <v>One loss and one retirement in the department.  We are working on hiring then training new staff to recover from these shortages.</v>
      </c>
      <c r="I211" s="227">
        <f>'Timeliness Quarterly'!Q26</f>
        <v>0</v>
      </c>
      <c r="J211" s="227">
        <f>'Timeliness Quarterly'!S26</f>
        <v>0</v>
      </c>
      <c r="S211" s="224">
        <v>3</v>
      </c>
      <c r="T211" s="224"/>
      <c r="AG211" s="65"/>
    </row>
    <row r="212" spans="1:33" x14ac:dyDescent="0.3">
      <c r="A212" s="224">
        <f t="shared" si="4"/>
        <v>5</v>
      </c>
      <c r="B212" s="224">
        <f t="shared" si="4"/>
        <v>22</v>
      </c>
      <c r="C212" s="224" t="s">
        <v>295</v>
      </c>
      <c r="D212" s="224" t="s">
        <v>296</v>
      </c>
      <c r="E212" s="224" t="s">
        <v>136</v>
      </c>
      <c r="F212" s="224" t="s">
        <v>284</v>
      </c>
      <c r="G212" s="227" t="str">
        <f>'Timeliness Quarterly'!M29</f>
        <v>Hurricanes Ian and Nicole caused office closures.  We  worked overtime to recover.</v>
      </c>
      <c r="H212" s="227">
        <f>'Timeliness Quarterly'!O29</f>
        <v>0</v>
      </c>
      <c r="I212" s="227">
        <f>'Timeliness Quarterly'!Q29</f>
        <v>0</v>
      </c>
      <c r="J212" s="227">
        <f>'Timeliness Quarterly'!S29</f>
        <v>0</v>
      </c>
      <c r="S212" s="224">
        <v>3</v>
      </c>
      <c r="T212" s="224"/>
      <c r="AG212" s="65"/>
    </row>
    <row r="213" spans="1:33" x14ac:dyDescent="0.3">
      <c r="A213" s="224">
        <f t="shared" si="4"/>
        <v>5</v>
      </c>
      <c r="B213" s="224">
        <f t="shared" si="4"/>
        <v>22</v>
      </c>
      <c r="C213" s="224" t="s">
        <v>295</v>
      </c>
      <c r="D213" s="224" t="s">
        <v>296</v>
      </c>
      <c r="E213" s="224" t="s">
        <v>93</v>
      </c>
      <c r="F213" s="224" t="s">
        <v>284</v>
      </c>
      <c r="G213" s="227">
        <f>'Timeliness Quarterly'!M32</f>
        <v>0</v>
      </c>
      <c r="H213" s="227">
        <f>'Timeliness Quarterly'!O32</f>
        <v>0</v>
      </c>
      <c r="I213" s="227">
        <f>'Timeliness Quarterly'!Q32</f>
        <v>0</v>
      </c>
      <c r="J213" s="227">
        <f>'Timeliness Quarterly'!S32</f>
        <v>0</v>
      </c>
      <c r="S213" s="224">
        <v>3</v>
      </c>
      <c r="T213" s="224"/>
      <c r="AG213" s="65"/>
    </row>
    <row r="214" spans="1:33" x14ac:dyDescent="0.3">
      <c r="A214" s="224">
        <f t="shared" si="4"/>
        <v>5</v>
      </c>
      <c r="B214" s="224">
        <f t="shared" si="4"/>
        <v>22</v>
      </c>
      <c r="C214" s="224" t="s">
        <v>295</v>
      </c>
      <c r="D214" s="224" t="s">
        <v>296</v>
      </c>
      <c r="E214" s="224" t="s">
        <v>139</v>
      </c>
      <c r="F214" s="224" t="s">
        <v>284</v>
      </c>
      <c r="G214" s="227">
        <f>'Timeliness Quarterly'!M35</f>
        <v>0</v>
      </c>
      <c r="H214" s="227">
        <f>'Timeliness Quarterly'!O35</f>
        <v>0</v>
      </c>
      <c r="I214" s="227">
        <f>'Timeliness Quarterly'!Q35</f>
        <v>0</v>
      </c>
      <c r="J214" s="227">
        <f>'Timeliness Quarterly'!S35</f>
        <v>0</v>
      </c>
      <c r="S214" s="224">
        <v>3</v>
      </c>
      <c r="T214" s="224"/>
      <c r="AG214" s="65"/>
    </row>
    <row r="215" spans="1:33" x14ac:dyDescent="0.3">
      <c r="A215" s="224">
        <f t="shared" si="4"/>
        <v>5</v>
      </c>
      <c r="B215" s="224">
        <f t="shared" si="4"/>
        <v>22</v>
      </c>
      <c r="C215" s="224" t="s">
        <v>295</v>
      </c>
      <c r="D215" s="224" t="s">
        <v>296</v>
      </c>
      <c r="E215" s="224" t="s">
        <v>138</v>
      </c>
      <c r="F215" s="224" t="s">
        <v>284</v>
      </c>
      <c r="G215" s="227">
        <f>'Timeliness Quarterly'!M38</f>
        <v>0</v>
      </c>
      <c r="H215" s="227">
        <f>'Timeliness Quarterly'!O38</f>
        <v>0</v>
      </c>
      <c r="I215" s="227">
        <f>'Timeliness Quarterly'!Q38</f>
        <v>0</v>
      </c>
      <c r="J215" s="227">
        <f>'Timeliness Quarterly'!S38</f>
        <v>0</v>
      </c>
      <c r="S215" s="224">
        <v>3</v>
      </c>
      <c r="T215" s="224"/>
      <c r="AG215" s="65"/>
    </row>
    <row r="216" spans="1:33" x14ac:dyDescent="0.3">
      <c r="A216" s="224">
        <f t="shared" si="4"/>
        <v>5</v>
      </c>
      <c r="B216" s="224">
        <f t="shared" si="4"/>
        <v>22</v>
      </c>
      <c r="C216" s="224" t="s">
        <v>295</v>
      </c>
      <c r="D216" s="224" t="s">
        <v>296</v>
      </c>
      <c r="E216" s="224" t="s">
        <v>132</v>
      </c>
      <c r="F216" s="224" t="s">
        <v>286</v>
      </c>
      <c r="G216" s="227">
        <f>'Timeliness Quarterly'!M46</f>
        <v>0</v>
      </c>
      <c r="H216" s="227">
        <f>'Timeliness Quarterly'!O46</f>
        <v>0</v>
      </c>
      <c r="I216" s="227">
        <f>'Timeliness Quarterly'!Q46</f>
        <v>0</v>
      </c>
      <c r="J216" s="227">
        <f>'Timeliness Quarterly'!S46</f>
        <v>0</v>
      </c>
      <c r="S216" s="224">
        <v>3</v>
      </c>
      <c r="T216" s="224"/>
      <c r="AG216" s="65"/>
    </row>
    <row r="217" spans="1:33" x14ac:dyDescent="0.3">
      <c r="A217" s="224">
        <f t="shared" si="4"/>
        <v>5</v>
      </c>
      <c r="B217" s="224">
        <f t="shared" si="4"/>
        <v>22</v>
      </c>
      <c r="C217" s="224" t="s">
        <v>295</v>
      </c>
      <c r="D217" s="224" t="s">
        <v>296</v>
      </c>
      <c r="E217" s="224" t="s">
        <v>133</v>
      </c>
      <c r="F217" s="224" t="s">
        <v>286</v>
      </c>
      <c r="G217" s="227">
        <f>'Timeliness Quarterly'!M49</f>
        <v>0</v>
      </c>
      <c r="H217" s="227">
        <f>'Timeliness Quarterly'!O49</f>
        <v>0</v>
      </c>
      <c r="I217" s="227">
        <f>'Timeliness Quarterly'!Q49</f>
        <v>0</v>
      </c>
      <c r="J217" s="227">
        <f>'Timeliness Quarterly'!S49</f>
        <v>0</v>
      </c>
      <c r="S217" s="224">
        <v>3</v>
      </c>
      <c r="T217" s="224"/>
    </row>
    <row r="218" spans="1:33" x14ac:dyDescent="0.3">
      <c r="A218" s="224">
        <f t="shared" si="4"/>
        <v>5</v>
      </c>
      <c r="B218" s="224">
        <f t="shared" si="4"/>
        <v>22</v>
      </c>
      <c r="C218" s="224" t="s">
        <v>295</v>
      </c>
      <c r="D218" s="224" t="s">
        <v>296</v>
      </c>
      <c r="E218" s="224" t="s">
        <v>140</v>
      </c>
      <c r="F218" s="224" t="s">
        <v>286</v>
      </c>
      <c r="G218" s="227">
        <f>'Timeliness Quarterly'!M52</f>
        <v>0</v>
      </c>
      <c r="H218" s="227">
        <f>'Timeliness Quarterly'!O52</f>
        <v>0</v>
      </c>
      <c r="I218" s="227">
        <f>'Timeliness Quarterly'!Q52</f>
        <v>0</v>
      </c>
      <c r="J218" s="227">
        <f>'Timeliness Quarterly'!S52</f>
        <v>0</v>
      </c>
      <c r="S218" s="224">
        <v>3</v>
      </c>
      <c r="T218" s="224"/>
    </row>
    <row r="219" spans="1:33" x14ac:dyDescent="0.3">
      <c r="A219" s="224">
        <f t="shared" si="4"/>
        <v>5</v>
      </c>
      <c r="B219" s="224">
        <f t="shared" si="4"/>
        <v>22</v>
      </c>
      <c r="C219" s="224" t="s">
        <v>295</v>
      </c>
      <c r="D219" s="224" t="s">
        <v>296</v>
      </c>
      <c r="E219" s="224" t="s">
        <v>137</v>
      </c>
      <c r="F219" s="224" t="s">
        <v>286</v>
      </c>
      <c r="G219" s="227">
        <f>'Timeliness Quarterly'!M55</f>
        <v>0</v>
      </c>
      <c r="H219" s="227">
        <f>'Timeliness Quarterly'!O55</f>
        <v>0</v>
      </c>
      <c r="I219" s="227">
        <f>'Timeliness Quarterly'!Q55</f>
        <v>0</v>
      </c>
      <c r="J219" s="227">
        <f>'Timeliness Quarterly'!S55</f>
        <v>0</v>
      </c>
      <c r="S219" s="224">
        <v>3</v>
      </c>
      <c r="T219" s="224"/>
    </row>
    <row r="220" spans="1:33" x14ac:dyDescent="0.3">
      <c r="A220" s="224">
        <f t="shared" si="4"/>
        <v>5</v>
      </c>
      <c r="B220" s="224">
        <f t="shared" si="4"/>
        <v>22</v>
      </c>
      <c r="C220" s="224" t="s">
        <v>295</v>
      </c>
      <c r="D220" s="224" t="s">
        <v>296</v>
      </c>
      <c r="E220" s="224" t="s">
        <v>134</v>
      </c>
      <c r="F220" s="224" t="s">
        <v>286</v>
      </c>
      <c r="G220" s="227">
        <f>'Timeliness Quarterly'!M58</f>
        <v>0</v>
      </c>
      <c r="H220" s="227">
        <f>'Timeliness Quarterly'!O58</f>
        <v>0</v>
      </c>
      <c r="I220" s="227">
        <f>'Timeliness Quarterly'!Q58</f>
        <v>0</v>
      </c>
      <c r="J220" s="227">
        <f>'Timeliness Quarterly'!S58</f>
        <v>0</v>
      </c>
      <c r="S220" s="224">
        <v>3</v>
      </c>
      <c r="T220" s="224"/>
    </row>
    <row r="221" spans="1:33" x14ac:dyDescent="0.3">
      <c r="A221" s="224">
        <f t="shared" si="4"/>
        <v>5</v>
      </c>
      <c r="B221" s="224">
        <f t="shared" si="4"/>
        <v>22</v>
      </c>
      <c r="C221" s="224" t="s">
        <v>295</v>
      </c>
      <c r="D221" s="224" t="s">
        <v>296</v>
      </c>
      <c r="E221" s="224" t="s">
        <v>135</v>
      </c>
      <c r="F221" s="224" t="s">
        <v>286</v>
      </c>
      <c r="G221" s="227">
        <f>'Timeliness Quarterly'!M61</f>
        <v>0</v>
      </c>
      <c r="H221" s="227">
        <f>'Timeliness Quarterly'!O61</f>
        <v>0</v>
      </c>
      <c r="I221" s="227">
        <f>'Timeliness Quarterly'!Q61</f>
        <v>0</v>
      </c>
      <c r="J221" s="227">
        <f>'Timeliness Quarterly'!S61</f>
        <v>0</v>
      </c>
      <c r="S221" s="224">
        <v>3</v>
      </c>
      <c r="T221" s="224"/>
    </row>
    <row r="222" spans="1:33" x14ac:dyDescent="0.3">
      <c r="A222" s="224">
        <f t="shared" si="4"/>
        <v>5</v>
      </c>
      <c r="B222" s="224">
        <f t="shared" si="4"/>
        <v>22</v>
      </c>
      <c r="C222" s="224" t="s">
        <v>295</v>
      </c>
      <c r="D222" s="224" t="s">
        <v>296</v>
      </c>
      <c r="E222" s="224" t="s">
        <v>136</v>
      </c>
      <c r="F222" s="224" t="s">
        <v>286</v>
      </c>
      <c r="G222" s="227" t="str">
        <f>'Timeliness Quarterly'!M64</f>
        <v>We experienced a loss of several staff members.  We are acitvely working on hiring.  We are also affected by Staffing - External.  Hurricanes Ian and Nicole caused office closures.  We are working overtime to recover.</v>
      </c>
      <c r="H222" s="227" t="str">
        <f>'Timeliness Quarterly'!O64</f>
        <v>We experienced another loss/retirement in the department.  We are acitvely working on hiring. The department is also working overtime to recover.</v>
      </c>
      <c r="I222" s="227">
        <f>'Timeliness Quarterly'!Q64</f>
        <v>0</v>
      </c>
      <c r="J222" s="227">
        <f>'Timeliness Quarterly'!S64</f>
        <v>0</v>
      </c>
      <c r="S222" s="224">
        <v>3</v>
      </c>
      <c r="T222" s="224"/>
    </row>
    <row r="223" spans="1:33" x14ac:dyDescent="0.3">
      <c r="A223" s="224">
        <f t="shared" si="4"/>
        <v>5</v>
      </c>
      <c r="B223" s="224">
        <f t="shared" si="4"/>
        <v>22</v>
      </c>
      <c r="C223" s="224" t="s">
        <v>295</v>
      </c>
      <c r="D223" s="224" t="s">
        <v>296</v>
      </c>
      <c r="E223" s="224" t="s">
        <v>93</v>
      </c>
      <c r="F223" s="224" t="s">
        <v>286</v>
      </c>
      <c r="G223" s="227">
        <f>'Timeliness Quarterly'!M67</f>
        <v>0</v>
      </c>
      <c r="H223" s="227">
        <f>'Timeliness Quarterly'!O67</f>
        <v>0</v>
      </c>
      <c r="I223" s="227">
        <f>'Timeliness Quarterly'!Q67</f>
        <v>0</v>
      </c>
      <c r="J223" s="227">
        <f>'Timeliness Quarterly'!S67</f>
        <v>0</v>
      </c>
      <c r="S223" s="224">
        <v>3</v>
      </c>
      <c r="T223" s="224"/>
    </row>
    <row r="224" spans="1:33" x14ac:dyDescent="0.3">
      <c r="A224" s="224">
        <f t="shared" si="4"/>
        <v>5</v>
      </c>
      <c r="B224" s="224">
        <f t="shared" si="4"/>
        <v>22</v>
      </c>
      <c r="C224" s="224" t="s">
        <v>295</v>
      </c>
      <c r="D224" s="224" t="s">
        <v>296</v>
      </c>
      <c r="E224" s="224" t="s">
        <v>139</v>
      </c>
      <c r="F224" s="224" t="s">
        <v>286</v>
      </c>
      <c r="G224" s="227">
        <f>'Timeliness Quarterly'!M70</f>
        <v>0</v>
      </c>
      <c r="H224" s="227">
        <f>'Timeliness Quarterly'!O70</f>
        <v>0</v>
      </c>
      <c r="I224" s="227">
        <f>'Timeliness Quarterly'!Q70</f>
        <v>0</v>
      </c>
      <c r="J224" s="227">
        <f>'Timeliness Quarterly'!S70</f>
        <v>0</v>
      </c>
      <c r="S224" s="224">
        <v>3</v>
      </c>
      <c r="T224" s="224"/>
    </row>
    <row r="225" spans="1:20" x14ac:dyDescent="0.3">
      <c r="A225" s="224">
        <f t="shared" si="4"/>
        <v>5</v>
      </c>
      <c r="B225" s="224">
        <f t="shared" si="4"/>
        <v>22</v>
      </c>
      <c r="C225" s="224" t="s">
        <v>295</v>
      </c>
      <c r="D225" s="224" t="s">
        <v>296</v>
      </c>
      <c r="E225" s="224" t="s">
        <v>138</v>
      </c>
      <c r="F225" s="224" t="s">
        <v>286</v>
      </c>
      <c r="G225" s="227">
        <f>'Timeliness Quarterly'!M73</f>
        <v>0</v>
      </c>
      <c r="H225" s="227">
        <f>'Timeliness Quarterly'!O73</f>
        <v>0</v>
      </c>
      <c r="I225" s="227">
        <f>'Timeliness Quarterly'!Q73</f>
        <v>0</v>
      </c>
      <c r="J225" s="227">
        <f>'Timeliness Quarterly'!S73</f>
        <v>0</v>
      </c>
      <c r="S225" s="224">
        <v>3</v>
      </c>
      <c r="T225" s="224"/>
    </row>
    <row r="226" spans="1:20" x14ac:dyDescent="0.3">
      <c r="A226" s="224">
        <f t="shared" si="4"/>
        <v>5</v>
      </c>
      <c r="B226" s="224">
        <f t="shared" si="4"/>
        <v>22</v>
      </c>
      <c r="C226" s="224" t="s">
        <v>295</v>
      </c>
      <c r="D226" s="224" t="s">
        <v>297</v>
      </c>
      <c r="E226" s="224" t="s">
        <v>132</v>
      </c>
      <c r="F226" s="224" t="s">
        <v>284</v>
      </c>
      <c r="G226" s="224">
        <f>IF(G165&lt;$S165,1,0)</f>
        <v>0</v>
      </c>
      <c r="H226" s="224">
        <f t="shared" ref="H226:J226" si="5">IF(H165&lt;$S165,1,0)</f>
        <v>0</v>
      </c>
      <c r="I226" s="224">
        <f t="shared" si="5"/>
        <v>0</v>
      </c>
      <c r="J226" s="224">
        <f t="shared" si="5"/>
        <v>0</v>
      </c>
      <c r="S226" s="224">
        <v>3</v>
      </c>
      <c r="T226" s="224"/>
    </row>
    <row r="227" spans="1:20" x14ac:dyDescent="0.3">
      <c r="A227" s="224">
        <f t="shared" si="4"/>
        <v>5</v>
      </c>
      <c r="B227" s="224">
        <f t="shared" si="4"/>
        <v>22</v>
      </c>
      <c r="C227" s="224" t="s">
        <v>295</v>
      </c>
      <c r="D227" s="224" t="s">
        <v>297</v>
      </c>
      <c r="E227" s="224" t="s">
        <v>133</v>
      </c>
      <c r="F227" s="224" t="s">
        <v>284</v>
      </c>
      <c r="G227" s="224">
        <f t="shared" ref="G227:J227" si="6">IF(G166&lt;$S166,1,0)</f>
        <v>0</v>
      </c>
      <c r="H227" s="224">
        <f t="shared" si="6"/>
        <v>0</v>
      </c>
      <c r="I227" s="224">
        <f t="shared" si="6"/>
        <v>0</v>
      </c>
      <c r="J227" s="224">
        <f t="shared" si="6"/>
        <v>0</v>
      </c>
      <c r="S227" s="224">
        <v>3</v>
      </c>
      <c r="T227" s="224"/>
    </row>
    <row r="228" spans="1:20" x14ac:dyDescent="0.3">
      <c r="A228" s="224">
        <f t="shared" si="4"/>
        <v>5</v>
      </c>
      <c r="B228" s="224">
        <f t="shared" si="4"/>
        <v>22</v>
      </c>
      <c r="C228" s="224" t="s">
        <v>295</v>
      </c>
      <c r="D228" s="224" t="s">
        <v>297</v>
      </c>
      <c r="E228" s="224" t="s">
        <v>140</v>
      </c>
      <c r="F228" s="224" t="s">
        <v>284</v>
      </c>
      <c r="G228" s="224">
        <f t="shared" ref="G228:J228" si="7">IF(G167&lt;$S167,1,0)</f>
        <v>1</v>
      </c>
      <c r="H228" s="224">
        <f t="shared" si="7"/>
        <v>1</v>
      </c>
      <c r="I228" s="224">
        <f t="shared" si="7"/>
        <v>0</v>
      </c>
      <c r="J228" s="224">
        <f t="shared" si="7"/>
        <v>0</v>
      </c>
      <c r="S228" s="224">
        <v>3</v>
      </c>
      <c r="T228" s="224"/>
    </row>
    <row r="229" spans="1:20" x14ac:dyDescent="0.3">
      <c r="A229" s="224">
        <f t="shared" si="4"/>
        <v>5</v>
      </c>
      <c r="B229" s="224">
        <f t="shared" si="4"/>
        <v>22</v>
      </c>
      <c r="C229" s="224" t="s">
        <v>295</v>
      </c>
      <c r="D229" s="224" t="s">
        <v>297</v>
      </c>
      <c r="E229" s="224" t="s">
        <v>137</v>
      </c>
      <c r="F229" s="224" t="s">
        <v>284</v>
      </c>
      <c r="G229" s="224">
        <f t="shared" ref="G229:J229" si="8">IF(G168&lt;$S168,1,0)</f>
        <v>0</v>
      </c>
      <c r="H229" s="224">
        <f t="shared" si="8"/>
        <v>0</v>
      </c>
      <c r="I229" s="224">
        <f t="shared" si="8"/>
        <v>0</v>
      </c>
      <c r="J229" s="224">
        <f t="shared" si="8"/>
        <v>0</v>
      </c>
      <c r="S229" s="224">
        <v>3</v>
      </c>
      <c r="T229" s="224"/>
    </row>
    <row r="230" spans="1:20" x14ac:dyDescent="0.3">
      <c r="A230" s="224">
        <f t="shared" si="4"/>
        <v>5</v>
      </c>
      <c r="B230" s="224">
        <f t="shared" si="4"/>
        <v>22</v>
      </c>
      <c r="C230" s="224" t="s">
        <v>295</v>
      </c>
      <c r="D230" s="224" t="s">
        <v>297</v>
      </c>
      <c r="E230" s="224" t="s">
        <v>134</v>
      </c>
      <c r="F230" s="224" t="s">
        <v>284</v>
      </c>
      <c r="G230" s="224">
        <f t="shared" ref="G230:J230" si="9">IF(G169&lt;$S169,1,0)</f>
        <v>1</v>
      </c>
      <c r="H230" s="224">
        <f t="shared" si="9"/>
        <v>0</v>
      </c>
      <c r="I230" s="224">
        <f t="shared" si="9"/>
        <v>0</v>
      </c>
      <c r="J230" s="224">
        <f t="shared" si="9"/>
        <v>0</v>
      </c>
      <c r="S230" s="224">
        <v>3</v>
      </c>
      <c r="T230" s="224"/>
    </row>
    <row r="231" spans="1:20" x14ac:dyDescent="0.3">
      <c r="A231" s="224">
        <f t="shared" si="4"/>
        <v>5</v>
      </c>
      <c r="B231" s="224">
        <f t="shared" si="4"/>
        <v>22</v>
      </c>
      <c r="C231" s="224" t="s">
        <v>295</v>
      </c>
      <c r="D231" s="224" t="s">
        <v>297</v>
      </c>
      <c r="E231" s="224" t="s">
        <v>135</v>
      </c>
      <c r="F231" s="224" t="s">
        <v>284</v>
      </c>
      <c r="G231" s="224">
        <f t="shared" ref="G231:J231" si="10">IF(G170&lt;$S170,1,0)</f>
        <v>1</v>
      </c>
      <c r="H231" s="224">
        <f t="shared" si="10"/>
        <v>1</v>
      </c>
      <c r="I231" s="224">
        <f t="shared" si="10"/>
        <v>0</v>
      </c>
      <c r="J231" s="224">
        <f t="shared" si="10"/>
        <v>0</v>
      </c>
      <c r="S231" s="224">
        <v>3</v>
      </c>
      <c r="T231" s="224"/>
    </row>
    <row r="232" spans="1:20" x14ac:dyDescent="0.3">
      <c r="A232" s="224">
        <f t="shared" si="4"/>
        <v>5</v>
      </c>
      <c r="B232" s="224">
        <f t="shared" si="4"/>
        <v>22</v>
      </c>
      <c r="C232" s="224" t="s">
        <v>295</v>
      </c>
      <c r="D232" s="224" t="s">
        <v>297</v>
      </c>
      <c r="E232" s="224" t="s">
        <v>136</v>
      </c>
      <c r="F232" s="224" t="s">
        <v>284</v>
      </c>
      <c r="G232" s="224">
        <f t="shared" ref="G232:J232" si="11">IF(G171&lt;$S171,1,0)</f>
        <v>1</v>
      </c>
      <c r="H232" s="224">
        <f t="shared" si="11"/>
        <v>0</v>
      </c>
      <c r="I232" s="224">
        <f t="shared" si="11"/>
        <v>0</v>
      </c>
      <c r="J232" s="224">
        <f t="shared" si="11"/>
        <v>0</v>
      </c>
      <c r="S232" s="224">
        <v>3</v>
      </c>
      <c r="T232" s="224"/>
    </row>
    <row r="233" spans="1:20" x14ac:dyDescent="0.3">
      <c r="A233" s="224">
        <f t="shared" si="4"/>
        <v>5</v>
      </c>
      <c r="B233" s="224">
        <f t="shared" si="4"/>
        <v>22</v>
      </c>
      <c r="C233" s="224" t="s">
        <v>295</v>
      </c>
      <c r="D233" s="224" t="s">
        <v>297</v>
      </c>
      <c r="E233" s="224" t="s">
        <v>93</v>
      </c>
      <c r="F233" s="224" t="s">
        <v>284</v>
      </c>
      <c r="G233" s="224">
        <f t="shared" ref="G233:J233" si="12">IF(G172&lt;$S172,1,0)</f>
        <v>0</v>
      </c>
      <c r="H233" s="224">
        <f t="shared" si="12"/>
        <v>0</v>
      </c>
      <c r="I233" s="224">
        <f t="shared" si="12"/>
        <v>0</v>
      </c>
      <c r="J233" s="224">
        <f t="shared" si="12"/>
        <v>0</v>
      </c>
      <c r="S233" s="224">
        <v>3</v>
      </c>
      <c r="T233" s="224"/>
    </row>
    <row r="234" spans="1:20" x14ac:dyDescent="0.3">
      <c r="A234" s="224">
        <f t="shared" si="4"/>
        <v>5</v>
      </c>
      <c r="B234" s="224">
        <f t="shared" si="4"/>
        <v>22</v>
      </c>
      <c r="C234" s="224" t="s">
        <v>295</v>
      </c>
      <c r="D234" s="224" t="s">
        <v>297</v>
      </c>
      <c r="E234" s="224" t="s">
        <v>139</v>
      </c>
      <c r="F234" s="224" t="s">
        <v>284</v>
      </c>
      <c r="G234" s="224">
        <f t="shared" ref="G234:J234" si="13">IF(G173&lt;$S173,1,0)</f>
        <v>0</v>
      </c>
      <c r="H234" s="224">
        <f t="shared" si="13"/>
        <v>0</v>
      </c>
      <c r="I234" s="224">
        <f t="shared" si="13"/>
        <v>0</v>
      </c>
      <c r="J234" s="224">
        <f t="shared" si="13"/>
        <v>0</v>
      </c>
      <c r="S234" s="224">
        <v>3</v>
      </c>
      <c r="T234" s="224"/>
    </row>
    <row r="235" spans="1:20" x14ac:dyDescent="0.3">
      <c r="A235" s="224">
        <f t="shared" si="4"/>
        <v>5</v>
      </c>
      <c r="B235" s="224">
        <f t="shared" si="4"/>
        <v>22</v>
      </c>
      <c r="C235" s="224" t="s">
        <v>295</v>
      </c>
      <c r="D235" s="224" t="s">
        <v>297</v>
      </c>
      <c r="E235" s="224" t="s">
        <v>138</v>
      </c>
      <c r="F235" s="224" t="s">
        <v>284</v>
      </c>
      <c r="G235" s="224">
        <f t="shared" ref="G235:J235" si="14">IF(G174&lt;$S174,1,0)</f>
        <v>0</v>
      </c>
      <c r="H235" s="224">
        <f t="shared" si="14"/>
        <v>0</v>
      </c>
      <c r="I235" s="224">
        <f t="shared" si="14"/>
        <v>0</v>
      </c>
      <c r="J235" s="224">
        <f t="shared" si="14"/>
        <v>0</v>
      </c>
      <c r="S235" s="224">
        <v>3</v>
      </c>
      <c r="T235" s="224"/>
    </row>
    <row r="236" spans="1:20" x14ac:dyDescent="0.3">
      <c r="A236" s="224">
        <f t="shared" si="4"/>
        <v>5</v>
      </c>
      <c r="B236" s="224">
        <f t="shared" si="4"/>
        <v>22</v>
      </c>
      <c r="C236" s="224" t="s">
        <v>295</v>
      </c>
      <c r="D236" s="224" t="s">
        <v>297</v>
      </c>
      <c r="E236" s="224" t="s">
        <v>132</v>
      </c>
      <c r="F236" s="224" t="s">
        <v>286</v>
      </c>
      <c r="G236" s="224">
        <f t="shared" ref="G236:J236" si="15">IF(G175&lt;$S175,1,0)</f>
        <v>0</v>
      </c>
      <c r="H236" s="224">
        <f t="shared" si="15"/>
        <v>0</v>
      </c>
      <c r="I236" s="224">
        <f t="shared" si="15"/>
        <v>0</v>
      </c>
      <c r="J236" s="224">
        <f t="shared" si="15"/>
        <v>0</v>
      </c>
      <c r="S236" s="224">
        <v>3</v>
      </c>
      <c r="T236" s="224"/>
    </row>
    <row r="237" spans="1:20" x14ac:dyDescent="0.3">
      <c r="A237" s="224">
        <f t="shared" si="4"/>
        <v>5</v>
      </c>
      <c r="B237" s="224">
        <f t="shared" si="4"/>
        <v>22</v>
      </c>
      <c r="C237" s="224" t="s">
        <v>295</v>
      </c>
      <c r="D237" s="224" t="s">
        <v>297</v>
      </c>
      <c r="E237" s="224" t="s">
        <v>133</v>
      </c>
      <c r="F237" s="224" t="s">
        <v>286</v>
      </c>
      <c r="G237" s="224">
        <f t="shared" ref="G237:J237" si="16">IF(G176&lt;$S176,1,0)</f>
        <v>0</v>
      </c>
      <c r="H237" s="224">
        <f t="shared" si="16"/>
        <v>0</v>
      </c>
      <c r="I237" s="224">
        <f t="shared" si="16"/>
        <v>0</v>
      </c>
      <c r="J237" s="224">
        <f t="shared" si="16"/>
        <v>0</v>
      </c>
      <c r="S237" s="224">
        <v>3</v>
      </c>
      <c r="T237" s="224"/>
    </row>
    <row r="238" spans="1:20" x14ac:dyDescent="0.3">
      <c r="A238" s="224">
        <f t="shared" si="4"/>
        <v>5</v>
      </c>
      <c r="B238" s="224">
        <f t="shared" si="4"/>
        <v>22</v>
      </c>
      <c r="C238" s="224" t="s">
        <v>295</v>
      </c>
      <c r="D238" s="224" t="s">
        <v>297</v>
      </c>
      <c r="E238" s="224" t="s">
        <v>140</v>
      </c>
      <c r="F238" s="224" t="s">
        <v>286</v>
      </c>
      <c r="G238" s="224">
        <f t="shared" ref="G238:J238" si="17">IF(G177&lt;$S177,1,0)</f>
        <v>0</v>
      </c>
      <c r="H238" s="224">
        <f t="shared" si="17"/>
        <v>0</v>
      </c>
      <c r="I238" s="224">
        <f t="shared" si="17"/>
        <v>0</v>
      </c>
      <c r="J238" s="224">
        <f t="shared" si="17"/>
        <v>0</v>
      </c>
      <c r="S238" s="224">
        <v>3</v>
      </c>
      <c r="T238" s="224"/>
    </row>
    <row r="239" spans="1:20" x14ac:dyDescent="0.3">
      <c r="A239" s="224">
        <f t="shared" si="4"/>
        <v>5</v>
      </c>
      <c r="B239" s="224">
        <f t="shared" si="4"/>
        <v>22</v>
      </c>
      <c r="C239" s="224" t="s">
        <v>295</v>
      </c>
      <c r="D239" s="224" t="s">
        <v>297</v>
      </c>
      <c r="E239" s="224" t="s">
        <v>137</v>
      </c>
      <c r="F239" s="224" t="s">
        <v>286</v>
      </c>
      <c r="G239" s="224">
        <f t="shared" ref="G239:J239" si="18">IF(G178&lt;$S178,1,0)</f>
        <v>0</v>
      </c>
      <c r="H239" s="224">
        <f t="shared" si="18"/>
        <v>0</v>
      </c>
      <c r="I239" s="224">
        <f t="shared" si="18"/>
        <v>0</v>
      </c>
      <c r="J239" s="224">
        <f t="shared" si="18"/>
        <v>0</v>
      </c>
      <c r="S239" s="224">
        <v>3</v>
      </c>
      <c r="T239" s="224"/>
    </row>
    <row r="240" spans="1:20" x14ac:dyDescent="0.3">
      <c r="A240" s="224">
        <f t="shared" si="4"/>
        <v>5</v>
      </c>
      <c r="B240" s="224">
        <f t="shared" si="4"/>
        <v>22</v>
      </c>
      <c r="C240" s="224" t="s">
        <v>295</v>
      </c>
      <c r="D240" s="224" t="s">
        <v>297</v>
      </c>
      <c r="E240" s="224" t="s">
        <v>134</v>
      </c>
      <c r="F240" s="224" t="s">
        <v>286</v>
      </c>
      <c r="G240" s="224">
        <f t="shared" ref="G240:J240" si="19">IF(G179&lt;$S179,1,0)</f>
        <v>0</v>
      </c>
      <c r="H240" s="224">
        <f t="shared" si="19"/>
        <v>0</v>
      </c>
      <c r="I240" s="224">
        <f t="shared" si="19"/>
        <v>0</v>
      </c>
      <c r="J240" s="224">
        <f t="shared" si="19"/>
        <v>0</v>
      </c>
      <c r="S240" s="224">
        <v>3</v>
      </c>
      <c r="T240" s="224"/>
    </row>
    <row r="241" spans="1:20" x14ac:dyDescent="0.3">
      <c r="A241" s="224">
        <f t="shared" si="4"/>
        <v>5</v>
      </c>
      <c r="B241" s="224">
        <f t="shared" si="4"/>
        <v>22</v>
      </c>
      <c r="C241" s="224" t="s">
        <v>295</v>
      </c>
      <c r="D241" s="224" t="s">
        <v>297</v>
      </c>
      <c r="E241" s="224" t="s">
        <v>135</v>
      </c>
      <c r="F241" s="224" t="s">
        <v>286</v>
      </c>
      <c r="G241" s="224">
        <f t="shared" ref="G241:J241" si="20">IF(G180&lt;$S180,1,0)</f>
        <v>0</v>
      </c>
      <c r="H241" s="224">
        <f t="shared" si="20"/>
        <v>0</v>
      </c>
      <c r="I241" s="224">
        <f t="shared" si="20"/>
        <v>0</v>
      </c>
      <c r="J241" s="224">
        <f t="shared" si="20"/>
        <v>0</v>
      </c>
      <c r="S241" s="224">
        <v>3</v>
      </c>
      <c r="T241" s="224"/>
    </row>
    <row r="242" spans="1:20" x14ac:dyDescent="0.3">
      <c r="A242" s="224">
        <f t="shared" si="4"/>
        <v>5</v>
      </c>
      <c r="B242" s="224">
        <f t="shared" si="4"/>
        <v>22</v>
      </c>
      <c r="C242" s="224" t="s">
        <v>295</v>
      </c>
      <c r="D242" s="224" t="s">
        <v>297</v>
      </c>
      <c r="E242" s="224" t="s">
        <v>136</v>
      </c>
      <c r="F242" s="224" t="s">
        <v>286</v>
      </c>
      <c r="G242" s="224">
        <f t="shared" ref="G242:J242" si="21">IF(G181&lt;$S181,1,0)</f>
        <v>1</v>
      </c>
      <c r="H242" s="224">
        <f t="shared" si="21"/>
        <v>1</v>
      </c>
      <c r="I242" s="224">
        <f t="shared" si="21"/>
        <v>0</v>
      </c>
      <c r="J242" s="224">
        <f t="shared" si="21"/>
        <v>0</v>
      </c>
      <c r="S242" s="224">
        <v>3</v>
      </c>
      <c r="T242" s="224"/>
    </row>
    <row r="243" spans="1:20" x14ac:dyDescent="0.3">
      <c r="A243" s="224">
        <f t="shared" si="4"/>
        <v>5</v>
      </c>
      <c r="B243" s="224">
        <f t="shared" si="4"/>
        <v>22</v>
      </c>
      <c r="C243" s="224" t="s">
        <v>295</v>
      </c>
      <c r="D243" s="224" t="s">
        <v>297</v>
      </c>
      <c r="E243" s="224" t="s">
        <v>93</v>
      </c>
      <c r="F243" s="224" t="s">
        <v>286</v>
      </c>
      <c r="G243" s="224">
        <f t="shared" ref="G243:J243" si="22">IF(G182&lt;$S182,1,0)</f>
        <v>0</v>
      </c>
      <c r="H243" s="224">
        <f t="shared" si="22"/>
        <v>0</v>
      </c>
      <c r="I243" s="224">
        <f t="shared" si="22"/>
        <v>0</v>
      </c>
      <c r="J243" s="224">
        <f t="shared" si="22"/>
        <v>0</v>
      </c>
      <c r="S243" s="224">
        <v>3</v>
      </c>
      <c r="T243" s="224"/>
    </row>
    <row r="244" spans="1:20" x14ac:dyDescent="0.3">
      <c r="A244" s="224">
        <f t="shared" si="4"/>
        <v>5</v>
      </c>
      <c r="B244" s="224">
        <f t="shared" si="4"/>
        <v>22</v>
      </c>
      <c r="C244" s="224" t="s">
        <v>295</v>
      </c>
      <c r="D244" s="224" t="s">
        <v>297</v>
      </c>
      <c r="E244" s="224" t="s">
        <v>139</v>
      </c>
      <c r="F244" s="224" t="s">
        <v>286</v>
      </c>
      <c r="G244" s="224">
        <f t="shared" ref="G244:J244" si="23">IF(G183&lt;$S183,1,0)</f>
        <v>0</v>
      </c>
      <c r="H244" s="224">
        <f t="shared" si="23"/>
        <v>0</v>
      </c>
      <c r="I244" s="224">
        <f t="shared" si="23"/>
        <v>0</v>
      </c>
      <c r="J244" s="224">
        <f t="shared" si="23"/>
        <v>0</v>
      </c>
      <c r="S244" s="224">
        <v>3</v>
      </c>
      <c r="T244" s="224"/>
    </row>
    <row r="245" spans="1:20" x14ac:dyDescent="0.3">
      <c r="A245" s="224">
        <f t="shared" si="4"/>
        <v>5</v>
      </c>
      <c r="B245" s="224">
        <f t="shared" si="4"/>
        <v>22</v>
      </c>
      <c r="C245" s="224" t="s">
        <v>295</v>
      </c>
      <c r="D245" s="224" t="s">
        <v>297</v>
      </c>
      <c r="E245" s="224" t="s">
        <v>138</v>
      </c>
      <c r="F245" s="224" t="s">
        <v>286</v>
      </c>
      <c r="G245" s="224">
        <f t="shared" ref="G245:J245" si="24">IF(G184&lt;$S184,1,0)</f>
        <v>0</v>
      </c>
      <c r="H245" s="224">
        <f t="shared" si="24"/>
        <v>0</v>
      </c>
      <c r="I245" s="224">
        <f t="shared" si="24"/>
        <v>0</v>
      </c>
      <c r="J245" s="224">
        <f t="shared" si="24"/>
        <v>0</v>
      </c>
      <c r="S245" s="224">
        <v>3</v>
      </c>
      <c r="T245" s="224"/>
    </row>
    <row r="246" spans="1:20" ht="27.6" x14ac:dyDescent="0.3">
      <c r="A246" s="48" t="s">
        <v>96</v>
      </c>
      <c r="B246" s="48" t="s">
        <v>118</v>
      </c>
      <c r="C246" s="48" t="s">
        <v>153</v>
      </c>
      <c r="D246" s="48" t="s">
        <v>154</v>
      </c>
      <c r="E246" s="48" t="s">
        <v>155</v>
      </c>
      <c r="F246" s="48" t="s">
        <v>156</v>
      </c>
      <c r="G246" s="48" t="s">
        <v>131</v>
      </c>
      <c r="H246" s="63"/>
    </row>
    <row r="247" spans="1:20" x14ac:dyDescent="0.3">
      <c r="A247" s="224">
        <f t="shared" si="4"/>
        <v>5</v>
      </c>
      <c r="B247" s="224">
        <f t="shared" si="4"/>
        <v>22</v>
      </c>
      <c r="C247" s="224" t="s">
        <v>298</v>
      </c>
      <c r="D247" s="224" t="s">
        <v>132</v>
      </c>
      <c r="E247" s="227">
        <f>'Subcases Monthly'!R11</f>
        <v>0</v>
      </c>
      <c r="F247" s="224"/>
      <c r="G247" s="224">
        <v>2</v>
      </c>
      <c r="H247" s="63"/>
    </row>
    <row r="248" spans="1:20" x14ac:dyDescent="0.3">
      <c r="A248" s="224">
        <f t="shared" si="4"/>
        <v>5</v>
      </c>
      <c r="B248" s="224">
        <f t="shared" si="4"/>
        <v>22</v>
      </c>
      <c r="C248" s="224" t="s">
        <v>298</v>
      </c>
      <c r="D248" s="224" t="s">
        <v>133</v>
      </c>
      <c r="E248" s="227">
        <f>'Subcases Monthly'!R22</f>
        <v>0</v>
      </c>
      <c r="F248" s="224"/>
      <c r="G248" s="224">
        <v>2</v>
      </c>
      <c r="H248" s="63"/>
    </row>
    <row r="249" spans="1:20" x14ac:dyDescent="0.3">
      <c r="A249" s="224">
        <f t="shared" ref="A249:B258" si="25">A$21</f>
        <v>5</v>
      </c>
      <c r="B249" s="224">
        <f t="shared" si="25"/>
        <v>22</v>
      </c>
      <c r="C249" s="224" t="s">
        <v>298</v>
      </c>
      <c r="D249" s="224" t="s">
        <v>140</v>
      </c>
      <c r="E249" s="227">
        <f>'Subcases Monthly'!R31</f>
        <v>0</v>
      </c>
      <c r="F249" s="224"/>
      <c r="G249" s="224">
        <v>2</v>
      </c>
      <c r="H249" s="63"/>
    </row>
    <row r="250" spans="1:20" x14ac:dyDescent="0.3">
      <c r="A250" s="224">
        <f t="shared" si="25"/>
        <v>5</v>
      </c>
      <c r="B250" s="224">
        <f t="shared" si="25"/>
        <v>22</v>
      </c>
      <c r="C250" s="224" t="s">
        <v>298</v>
      </c>
      <c r="D250" s="224" t="s">
        <v>137</v>
      </c>
      <c r="E250" s="227">
        <f>'Subcases Monthly'!R38</f>
        <v>0</v>
      </c>
      <c r="F250" s="224"/>
      <c r="G250" s="224">
        <v>2</v>
      </c>
      <c r="H250" s="63"/>
    </row>
    <row r="251" spans="1:20" x14ac:dyDescent="0.3">
      <c r="A251" s="224">
        <f t="shared" si="25"/>
        <v>5</v>
      </c>
      <c r="B251" s="224">
        <f t="shared" si="25"/>
        <v>22</v>
      </c>
      <c r="C251" s="224" t="s">
        <v>298</v>
      </c>
      <c r="D251" s="224" t="s">
        <v>134</v>
      </c>
      <c r="E251" s="227">
        <f>'Subcases Monthly'!R44</f>
        <v>0</v>
      </c>
      <c r="F251" s="224"/>
      <c r="G251" s="224">
        <v>2</v>
      </c>
      <c r="H251" s="63"/>
    </row>
    <row r="252" spans="1:20" x14ac:dyDescent="0.3">
      <c r="A252" s="224">
        <f t="shared" si="25"/>
        <v>5</v>
      </c>
      <c r="B252" s="224">
        <f t="shared" si="25"/>
        <v>22</v>
      </c>
      <c r="C252" s="224" t="s">
        <v>298</v>
      </c>
      <c r="D252" s="224" t="s">
        <v>135</v>
      </c>
      <c r="E252" s="227">
        <f>'Subcases Monthly'!R69</f>
        <v>0</v>
      </c>
      <c r="F252" s="224"/>
      <c r="G252" s="224">
        <v>2</v>
      </c>
    </row>
    <row r="253" spans="1:20" x14ac:dyDescent="0.3">
      <c r="A253" s="224">
        <f t="shared" si="25"/>
        <v>5</v>
      </c>
      <c r="B253" s="224">
        <f t="shared" si="25"/>
        <v>22</v>
      </c>
      <c r="C253" s="224" t="s">
        <v>298</v>
      </c>
      <c r="D253" s="224" t="s">
        <v>136</v>
      </c>
      <c r="E253" s="227">
        <f>'Subcases Monthly'!R85</f>
        <v>0</v>
      </c>
      <c r="F253" s="224"/>
      <c r="G253" s="224">
        <v>2</v>
      </c>
      <c r="H253" s="63"/>
    </row>
    <row r="254" spans="1:20" x14ac:dyDescent="0.3">
      <c r="A254" s="224">
        <f t="shared" si="25"/>
        <v>5</v>
      </c>
      <c r="B254" s="224">
        <f t="shared" si="25"/>
        <v>22</v>
      </c>
      <c r="C254" s="224" t="s">
        <v>298</v>
      </c>
      <c r="D254" s="224" t="s">
        <v>93</v>
      </c>
      <c r="E254" s="227">
        <f>'Subcases Monthly'!R106</f>
        <v>0</v>
      </c>
      <c r="F254" s="224"/>
      <c r="G254" s="224">
        <v>2</v>
      </c>
    </row>
    <row r="255" spans="1:20" x14ac:dyDescent="0.3">
      <c r="A255" s="224">
        <f t="shared" si="25"/>
        <v>5</v>
      </c>
      <c r="B255" s="224">
        <f t="shared" si="25"/>
        <v>22</v>
      </c>
      <c r="C255" s="224" t="s">
        <v>298</v>
      </c>
      <c r="D255" s="224" t="s">
        <v>139</v>
      </c>
      <c r="E255" s="227">
        <f>'Subcases Monthly'!R120</f>
        <v>0</v>
      </c>
      <c r="F255" s="224"/>
      <c r="G255" s="224">
        <v>2</v>
      </c>
    </row>
    <row r="256" spans="1:20" x14ac:dyDescent="0.3">
      <c r="A256" s="224">
        <f t="shared" si="25"/>
        <v>5</v>
      </c>
      <c r="B256" s="224">
        <f t="shared" si="25"/>
        <v>22</v>
      </c>
      <c r="C256" s="224" t="s">
        <v>298</v>
      </c>
      <c r="D256" s="224" t="s">
        <v>138</v>
      </c>
      <c r="E256" s="227">
        <f>'Subcases Monthly'!R132</f>
        <v>0</v>
      </c>
      <c r="F256" s="224"/>
      <c r="G256" s="224">
        <v>2</v>
      </c>
    </row>
    <row r="257" spans="1:20" ht="27.6" x14ac:dyDescent="0.3">
      <c r="A257" s="48" t="s">
        <v>96</v>
      </c>
      <c r="B257" s="48" t="s">
        <v>118</v>
      </c>
      <c r="C257" s="48" t="s">
        <v>279</v>
      </c>
      <c r="D257" s="48" t="s">
        <v>280</v>
      </c>
      <c r="E257" s="48" t="s">
        <v>299</v>
      </c>
      <c r="F257" s="48" t="s">
        <v>300</v>
      </c>
      <c r="G257" s="48" t="s">
        <v>119</v>
      </c>
      <c r="H257" s="48" t="s">
        <v>120</v>
      </c>
      <c r="I257" s="48" t="s">
        <v>121</v>
      </c>
      <c r="J257" s="48" t="s">
        <v>122</v>
      </c>
      <c r="K257" s="48" t="s">
        <v>123</v>
      </c>
      <c r="L257" s="48" t="s">
        <v>124</v>
      </c>
      <c r="M257" s="48" t="s">
        <v>125</v>
      </c>
      <c r="N257" s="48" t="s">
        <v>126</v>
      </c>
      <c r="O257" s="48" t="s">
        <v>127</v>
      </c>
      <c r="P257" s="48" t="s">
        <v>128</v>
      </c>
      <c r="Q257" s="48" t="s">
        <v>129</v>
      </c>
      <c r="R257" s="48" t="s">
        <v>130</v>
      </c>
      <c r="S257" s="48" t="s">
        <v>283</v>
      </c>
      <c r="T257" s="48" t="s">
        <v>131</v>
      </c>
    </row>
    <row r="258" spans="1:20" x14ac:dyDescent="0.3">
      <c r="A258" s="224">
        <f t="shared" si="25"/>
        <v>5</v>
      </c>
      <c r="B258" s="224">
        <f t="shared" si="25"/>
        <v>22</v>
      </c>
      <c r="C258" s="224" t="s">
        <v>273</v>
      </c>
      <c r="D258" s="224" t="s">
        <v>301</v>
      </c>
      <c r="E258" s="224" t="s">
        <v>302</v>
      </c>
      <c r="F258" s="224" t="s">
        <v>285</v>
      </c>
      <c r="G258" s="228">
        <f>'Outputs Monthly'!O7</f>
        <v>0</v>
      </c>
      <c r="H258" s="224"/>
      <c r="I258" s="224"/>
      <c r="J258" s="224"/>
      <c r="K258" s="224"/>
      <c r="L258" s="224"/>
      <c r="M258" s="224"/>
      <c r="N258" s="224"/>
      <c r="O258" s="224"/>
      <c r="P258" s="224"/>
      <c r="Q258" s="224"/>
      <c r="R258" s="224"/>
      <c r="S258" s="224">
        <v>1</v>
      </c>
      <c r="T258" s="224">
        <v>4</v>
      </c>
    </row>
  </sheetData>
  <sheetProtection algorithmName="SHA-512" hashValue="Ey2TW0iFIa8JL9TjQUMrZWAgE7UcUs15H+zvuCMYuGwy83CtpquxC/QrXoERkZmWaboEKMd+t6bcQJOEa+Mu/Q==" saltValue="X1PrXKN21QlVzpIZQIg45A==" spinCount="100000" sheet="1" objects="1" scenarios="1"/>
  <phoneticPr fontId="4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89"/>
  <sheetViews>
    <sheetView workbookViewId="0">
      <pane xSplit="3" ySplit="2" topLeftCell="D3" activePane="bottomRight" state="frozen"/>
      <selection pane="topRight" activeCell="D1" sqref="D1"/>
      <selection pane="bottomLeft" activeCell="A3" sqref="A3"/>
      <selection pane="bottomRight" activeCell="A188" sqref="A188"/>
    </sheetView>
  </sheetViews>
  <sheetFormatPr defaultRowHeight="13.2" x14ac:dyDescent="0.25"/>
  <cols>
    <col min="1" max="3" width="14.88671875" customWidth="1"/>
    <col min="4" max="4" width="18.6640625" customWidth="1"/>
    <col min="5" max="5" width="14.88671875" customWidth="1"/>
    <col min="6" max="6" width="14.6640625" customWidth="1"/>
    <col min="7" max="8" width="10.6640625" customWidth="1"/>
    <col min="9" max="9" width="12.44140625" customWidth="1"/>
    <col min="10" max="10" width="11" bestFit="1" customWidth="1"/>
  </cols>
  <sheetData>
    <row r="1" spans="1:5" ht="13.8" x14ac:dyDescent="0.3">
      <c r="A1" s="2"/>
      <c r="B1" s="2"/>
      <c r="C1" s="2"/>
      <c r="D1" s="2"/>
      <c r="E1" s="2"/>
    </row>
    <row r="2" spans="1:5" ht="13.8" x14ac:dyDescent="0.3">
      <c r="A2" s="3" t="s">
        <v>96</v>
      </c>
      <c r="B2" s="3" t="s">
        <v>97</v>
      </c>
      <c r="C2" s="3" t="s">
        <v>98</v>
      </c>
      <c r="D2" s="3" t="s">
        <v>99</v>
      </c>
      <c r="E2" s="3" t="s">
        <v>100</v>
      </c>
    </row>
    <row r="3" spans="1:5" ht="13.8" x14ac:dyDescent="0.3">
      <c r="A3" s="2">
        <v>1</v>
      </c>
      <c r="B3" s="2">
        <v>1</v>
      </c>
      <c r="C3" s="2" t="s">
        <v>6</v>
      </c>
      <c r="D3" s="2" t="s">
        <v>6</v>
      </c>
      <c r="E3" s="2" t="s">
        <v>6</v>
      </c>
    </row>
    <row r="4" spans="1:5" ht="13.8" x14ac:dyDescent="0.3">
      <c r="A4" s="2">
        <v>2</v>
      </c>
      <c r="B4" s="2">
        <v>1</v>
      </c>
      <c r="C4" s="2" t="s">
        <v>7</v>
      </c>
      <c r="D4" s="2" t="s">
        <v>7</v>
      </c>
      <c r="E4" s="2" t="s">
        <v>7</v>
      </c>
    </row>
    <row r="5" spans="1:5" ht="13.8" x14ac:dyDescent="0.3">
      <c r="A5" s="2">
        <v>3</v>
      </c>
      <c r="B5" s="2">
        <v>1</v>
      </c>
      <c r="C5" s="2" t="s">
        <v>8</v>
      </c>
      <c r="D5" s="2" t="s">
        <v>8</v>
      </c>
      <c r="E5" s="2" t="s">
        <v>8</v>
      </c>
    </row>
    <row r="6" spans="1:5" ht="13.8" x14ac:dyDescent="0.3">
      <c r="A6" s="2">
        <v>4</v>
      </c>
      <c r="B6" s="2">
        <v>1</v>
      </c>
      <c r="C6" s="2" t="s">
        <v>9</v>
      </c>
      <c r="D6" s="2" t="s">
        <v>9</v>
      </c>
      <c r="E6" s="2" t="s">
        <v>9</v>
      </c>
    </row>
    <row r="7" spans="1:5" ht="13.8" x14ac:dyDescent="0.3">
      <c r="A7" s="2">
        <v>5</v>
      </c>
      <c r="B7" s="2">
        <v>1</v>
      </c>
      <c r="C7" s="2" t="s">
        <v>10</v>
      </c>
      <c r="D7" s="2" t="s">
        <v>10</v>
      </c>
      <c r="E7" s="2" t="s">
        <v>10</v>
      </c>
    </row>
    <row r="8" spans="1:5" ht="13.8" x14ac:dyDescent="0.3">
      <c r="A8" s="2">
        <v>6</v>
      </c>
      <c r="B8" s="2">
        <v>1</v>
      </c>
      <c r="C8" s="2" t="s">
        <v>11</v>
      </c>
      <c r="D8" s="2" t="s">
        <v>11</v>
      </c>
      <c r="E8" s="2" t="s">
        <v>11</v>
      </c>
    </row>
    <row r="9" spans="1:5" ht="13.8" x14ac:dyDescent="0.3">
      <c r="A9" s="2">
        <v>7</v>
      </c>
      <c r="B9" s="2">
        <v>1</v>
      </c>
      <c r="C9" s="2" t="s">
        <v>12</v>
      </c>
      <c r="D9" s="2" t="s">
        <v>12</v>
      </c>
      <c r="E9" s="2" t="s">
        <v>12</v>
      </c>
    </row>
    <row r="10" spans="1:5" ht="13.8" x14ac:dyDescent="0.3">
      <c r="A10" s="2">
        <v>8</v>
      </c>
      <c r="B10" s="2">
        <v>1</v>
      </c>
      <c r="C10" s="2" t="s">
        <v>13</v>
      </c>
      <c r="D10" s="2" t="s">
        <v>13</v>
      </c>
      <c r="E10" s="2" t="s">
        <v>13</v>
      </c>
    </row>
    <row r="11" spans="1:5" ht="13.8" x14ac:dyDescent="0.3">
      <c r="A11" s="2">
        <v>9</v>
      </c>
      <c r="B11" s="2">
        <v>1</v>
      </c>
      <c r="C11" s="2" t="s">
        <v>14</v>
      </c>
      <c r="D11" s="2" t="s">
        <v>14</v>
      </c>
      <c r="E11" s="2" t="s">
        <v>14</v>
      </c>
    </row>
    <row r="12" spans="1:5" ht="13.8" x14ac:dyDescent="0.3">
      <c r="A12" s="2">
        <v>10</v>
      </c>
      <c r="B12" s="2">
        <v>1</v>
      </c>
      <c r="C12" s="2" t="s">
        <v>15</v>
      </c>
      <c r="D12" s="2" t="s">
        <v>15</v>
      </c>
      <c r="E12" s="2" t="s">
        <v>15</v>
      </c>
    </row>
    <row r="13" spans="1:5" ht="13.8" x14ac:dyDescent="0.3">
      <c r="A13" s="2">
        <v>11</v>
      </c>
      <c r="B13" s="2">
        <v>1</v>
      </c>
      <c r="C13" s="2" t="s">
        <v>16</v>
      </c>
      <c r="D13" s="2" t="s">
        <v>16</v>
      </c>
      <c r="E13" s="2" t="s">
        <v>16</v>
      </c>
    </row>
    <row r="14" spans="1:5" ht="13.8" x14ac:dyDescent="0.3">
      <c r="A14" s="2">
        <v>12</v>
      </c>
      <c r="B14" s="2">
        <v>1</v>
      </c>
      <c r="C14" s="2" t="s">
        <v>17</v>
      </c>
      <c r="D14" s="2" t="s">
        <v>17</v>
      </c>
      <c r="E14" s="2" t="s">
        <v>17</v>
      </c>
    </row>
    <row r="15" spans="1:5" ht="13.8" x14ac:dyDescent="0.3">
      <c r="A15" s="2">
        <v>14</v>
      </c>
      <c r="B15" s="2">
        <v>1</v>
      </c>
      <c r="C15" s="2" t="s">
        <v>19</v>
      </c>
      <c r="D15" s="2" t="s">
        <v>19</v>
      </c>
      <c r="E15" s="2" t="s">
        <v>304</v>
      </c>
    </row>
    <row r="16" spans="1:5" ht="13.8" x14ac:dyDescent="0.3">
      <c r="A16" s="2">
        <v>15</v>
      </c>
      <c r="B16" s="2">
        <v>1</v>
      </c>
      <c r="C16" s="2" t="s">
        <v>20</v>
      </c>
      <c r="D16" s="2" t="s">
        <v>20</v>
      </c>
      <c r="E16" s="2" t="s">
        <v>20</v>
      </c>
    </row>
    <row r="17" spans="1:5" ht="13.8" x14ac:dyDescent="0.3">
      <c r="A17" s="2">
        <v>16</v>
      </c>
      <c r="B17" s="2">
        <v>1</v>
      </c>
      <c r="C17" s="2" t="s">
        <v>21</v>
      </c>
      <c r="D17" s="2" t="s">
        <v>21</v>
      </c>
      <c r="E17" s="2" t="s">
        <v>21</v>
      </c>
    </row>
    <row r="18" spans="1:5" ht="13.8" x14ac:dyDescent="0.3">
      <c r="A18" s="2">
        <v>17</v>
      </c>
      <c r="B18" s="2">
        <v>1</v>
      </c>
      <c r="C18" s="2" t="s">
        <v>22</v>
      </c>
      <c r="D18" s="2" t="s">
        <v>22</v>
      </c>
      <c r="E18" s="2" t="s">
        <v>22</v>
      </c>
    </row>
    <row r="19" spans="1:5" ht="13.8" x14ac:dyDescent="0.3">
      <c r="A19" s="2">
        <v>18</v>
      </c>
      <c r="B19" s="2">
        <v>1</v>
      </c>
      <c r="C19" s="2" t="s">
        <v>23</v>
      </c>
      <c r="D19" s="2" t="s">
        <v>23</v>
      </c>
      <c r="E19" s="2" t="s">
        <v>23</v>
      </c>
    </row>
    <row r="20" spans="1:5" ht="13.8" x14ac:dyDescent="0.3">
      <c r="A20" s="2">
        <v>19</v>
      </c>
      <c r="B20" s="2">
        <v>1</v>
      </c>
      <c r="C20" s="2" t="s">
        <v>24</v>
      </c>
      <c r="D20" s="2" t="s">
        <v>24</v>
      </c>
      <c r="E20" s="2" t="s">
        <v>24</v>
      </c>
    </row>
    <row r="21" spans="1:5" ht="13.8" x14ac:dyDescent="0.3">
      <c r="A21" s="2">
        <v>20</v>
      </c>
      <c r="B21" s="2">
        <v>1</v>
      </c>
      <c r="C21" s="2" t="s">
        <v>25</v>
      </c>
      <c r="D21" s="2" t="s">
        <v>25</v>
      </c>
      <c r="E21" s="2" t="s">
        <v>25</v>
      </c>
    </row>
    <row r="22" spans="1:5" ht="13.8" x14ac:dyDescent="0.3">
      <c r="A22" s="2">
        <v>21</v>
      </c>
      <c r="B22" s="2">
        <v>1</v>
      </c>
      <c r="C22" s="2" t="s">
        <v>26</v>
      </c>
      <c r="D22" s="2" t="s">
        <v>26</v>
      </c>
      <c r="E22" s="2" t="s">
        <v>26</v>
      </c>
    </row>
    <row r="23" spans="1:5" ht="13.8" x14ac:dyDescent="0.3">
      <c r="A23" s="2">
        <v>22</v>
      </c>
      <c r="B23" s="2">
        <v>1</v>
      </c>
      <c r="C23" s="2" t="s">
        <v>27</v>
      </c>
      <c r="D23" s="2" t="s">
        <v>27</v>
      </c>
      <c r="E23" s="2" t="s">
        <v>27</v>
      </c>
    </row>
    <row r="24" spans="1:5" ht="13.8" x14ac:dyDescent="0.3">
      <c r="A24" s="2">
        <v>23</v>
      </c>
      <c r="B24" s="2">
        <v>1</v>
      </c>
      <c r="C24" s="2" t="s">
        <v>28</v>
      </c>
      <c r="D24" s="2" t="s">
        <v>28</v>
      </c>
      <c r="E24" s="2" t="s">
        <v>28</v>
      </c>
    </row>
    <row r="25" spans="1:5" ht="13.8" x14ac:dyDescent="0.3">
      <c r="A25" s="2">
        <v>24</v>
      </c>
      <c r="B25" s="2">
        <v>1</v>
      </c>
      <c r="C25" s="2" t="s">
        <v>29</v>
      </c>
      <c r="D25" s="2" t="s">
        <v>29</v>
      </c>
      <c r="E25" s="2" t="s">
        <v>29</v>
      </c>
    </row>
    <row r="26" spans="1:5" ht="13.8" x14ac:dyDescent="0.3">
      <c r="A26" s="2">
        <v>25</v>
      </c>
      <c r="B26" s="2">
        <v>1</v>
      </c>
      <c r="C26" s="2" t="s">
        <v>30</v>
      </c>
      <c r="D26" s="2" t="s">
        <v>30</v>
      </c>
      <c r="E26" s="2" t="s">
        <v>30</v>
      </c>
    </row>
    <row r="27" spans="1:5" ht="13.8" x14ac:dyDescent="0.3">
      <c r="A27" s="2">
        <v>26</v>
      </c>
      <c r="B27" s="2">
        <v>1</v>
      </c>
      <c r="C27" s="2" t="s">
        <v>31</v>
      </c>
      <c r="D27" s="2" t="s">
        <v>31</v>
      </c>
      <c r="E27" s="2" t="s">
        <v>31</v>
      </c>
    </row>
    <row r="28" spans="1:5" ht="13.8" x14ac:dyDescent="0.3">
      <c r="A28" s="2">
        <v>27</v>
      </c>
      <c r="B28" s="2">
        <v>1</v>
      </c>
      <c r="C28" s="2" t="s">
        <v>32</v>
      </c>
      <c r="D28" s="2" t="s">
        <v>32</v>
      </c>
      <c r="E28" s="2" t="s">
        <v>32</v>
      </c>
    </row>
    <row r="29" spans="1:5" ht="13.8" x14ac:dyDescent="0.3">
      <c r="A29" s="2">
        <v>28</v>
      </c>
      <c r="B29" s="2">
        <v>1</v>
      </c>
      <c r="C29" s="2" t="s">
        <v>33</v>
      </c>
      <c r="D29" s="2" t="s">
        <v>33</v>
      </c>
      <c r="E29" s="2" t="s">
        <v>33</v>
      </c>
    </row>
    <row r="30" spans="1:5" ht="13.8" x14ac:dyDescent="0.3">
      <c r="A30" s="2">
        <v>29</v>
      </c>
      <c r="B30" s="2">
        <v>1</v>
      </c>
      <c r="C30" s="2" t="s">
        <v>34</v>
      </c>
      <c r="D30" s="2" t="s">
        <v>34</v>
      </c>
      <c r="E30" s="2" t="s">
        <v>34</v>
      </c>
    </row>
    <row r="31" spans="1:5" ht="13.8" x14ac:dyDescent="0.3">
      <c r="A31" s="2">
        <v>30</v>
      </c>
      <c r="B31" s="2">
        <v>1</v>
      </c>
      <c r="C31" s="2" t="s">
        <v>35</v>
      </c>
      <c r="D31" s="2" t="s">
        <v>35</v>
      </c>
      <c r="E31" s="2" t="s">
        <v>35</v>
      </c>
    </row>
    <row r="32" spans="1:5" ht="13.8" x14ac:dyDescent="0.3">
      <c r="A32" s="2">
        <v>31</v>
      </c>
      <c r="B32" s="2">
        <v>1</v>
      </c>
      <c r="C32" s="2" t="s">
        <v>36</v>
      </c>
      <c r="D32" s="2" t="s">
        <v>36</v>
      </c>
      <c r="E32" s="2" t="s">
        <v>36</v>
      </c>
    </row>
    <row r="33" spans="1:5" ht="13.8" x14ac:dyDescent="0.3">
      <c r="A33" s="2">
        <v>32</v>
      </c>
      <c r="B33" s="2">
        <v>1</v>
      </c>
      <c r="C33" s="2" t="s">
        <v>37</v>
      </c>
      <c r="D33" s="2" t="s">
        <v>37</v>
      </c>
      <c r="E33" s="2" t="s">
        <v>37</v>
      </c>
    </row>
    <row r="34" spans="1:5" ht="13.8" x14ac:dyDescent="0.3">
      <c r="A34" s="2">
        <v>33</v>
      </c>
      <c r="B34" s="2">
        <v>1</v>
      </c>
      <c r="C34" s="2" t="s">
        <v>38</v>
      </c>
      <c r="D34" s="2" t="s">
        <v>38</v>
      </c>
      <c r="E34" s="2" t="s">
        <v>38</v>
      </c>
    </row>
    <row r="35" spans="1:5" ht="13.8" x14ac:dyDescent="0.3">
      <c r="A35" s="2">
        <v>34</v>
      </c>
      <c r="B35" s="2">
        <v>1</v>
      </c>
      <c r="C35" s="2" t="s">
        <v>39</v>
      </c>
      <c r="D35" s="2" t="s">
        <v>39</v>
      </c>
      <c r="E35" s="2" t="s">
        <v>39</v>
      </c>
    </row>
    <row r="36" spans="1:5" ht="13.8" x14ac:dyDescent="0.3">
      <c r="A36" s="2">
        <v>35</v>
      </c>
      <c r="B36" s="2">
        <v>1</v>
      </c>
      <c r="C36" s="2" t="s">
        <v>40</v>
      </c>
      <c r="D36" s="2" t="s">
        <v>40</v>
      </c>
      <c r="E36" s="2" t="s">
        <v>40</v>
      </c>
    </row>
    <row r="37" spans="1:5" ht="13.8" x14ac:dyDescent="0.3">
      <c r="A37" s="2">
        <v>36</v>
      </c>
      <c r="B37" s="2">
        <v>1</v>
      </c>
      <c r="C37" s="2" t="s">
        <v>41</v>
      </c>
      <c r="D37" s="2" t="s">
        <v>41</v>
      </c>
      <c r="E37" s="2" t="s">
        <v>41</v>
      </c>
    </row>
    <row r="38" spans="1:5" ht="13.8" x14ac:dyDescent="0.3">
      <c r="A38" s="2">
        <v>37</v>
      </c>
      <c r="B38" s="2">
        <v>1</v>
      </c>
      <c r="C38" s="2" t="s">
        <v>42</v>
      </c>
      <c r="D38" s="2" t="s">
        <v>42</v>
      </c>
      <c r="E38" s="2" t="s">
        <v>42</v>
      </c>
    </row>
    <row r="39" spans="1:5" ht="13.8" x14ac:dyDescent="0.3">
      <c r="A39" s="2">
        <v>38</v>
      </c>
      <c r="B39" s="2">
        <v>1</v>
      </c>
      <c r="C39" s="2" t="s">
        <v>43</v>
      </c>
      <c r="D39" s="2" t="s">
        <v>43</v>
      </c>
      <c r="E39" s="2" t="s">
        <v>43</v>
      </c>
    </row>
    <row r="40" spans="1:5" ht="13.8" x14ac:dyDescent="0.3">
      <c r="A40" s="2">
        <v>39</v>
      </c>
      <c r="B40" s="2">
        <v>1</v>
      </c>
      <c r="C40" s="2" t="s">
        <v>44</v>
      </c>
      <c r="D40" s="2" t="s">
        <v>44</v>
      </c>
      <c r="E40" s="2" t="s">
        <v>44</v>
      </c>
    </row>
    <row r="41" spans="1:5" ht="13.8" x14ac:dyDescent="0.3">
      <c r="A41" s="2">
        <v>40</v>
      </c>
      <c r="B41" s="2">
        <v>1</v>
      </c>
      <c r="C41" s="2" t="s">
        <v>45</v>
      </c>
      <c r="D41" s="2" t="s">
        <v>45</v>
      </c>
      <c r="E41" s="2" t="s">
        <v>45</v>
      </c>
    </row>
    <row r="42" spans="1:5" ht="13.8" x14ac:dyDescent="0.3">
      <c r="A42" s="2">
        <v>41</v>
      </c>
      <c r="B42" s="2">
        <v>1</v>
      </c>
      <c r="C42" s="2" t="s">
        <v>46</v>
      </c>
      <c r="D42" s="2" t="s">
        <v>46</v>
      </c>
      <c r="E42" s="2" t="s">
        <v>46</v>
      </c>
    </row>
    <row r="43" spans="1:5" ht="13.8" x14ac:dyDescent="0.3">
      <c r="A43" s="2">
        <v>42</v>
      </c>
      <c r="B43" s="2">
        <v>1</v>
      </c>
      <c r="C43" s="2" t="s">
        <v>47</v>
      </c>
      <c r="D43" s="2" t="s">
        <v>47</v>
      </c>
      <c r="E43" s="2" t="s">
        <v>47</v>
      </c>
    </row>
    <row r="44" spans="1:5" ht="13.8" x14ac:dyDescent="0.3">
      <c r="A44" s="2">
        <v>43</v>
      </c>
      <c r="B44" s="2">
        <v>1</v>
      </c>
      <c r="C44" s="2" t="s">
        <v>48</v>
      </c>
      <c r="D44" s="2" t="s">
        <v>48</v>
      </c>
      <c r="E44" s="2" t="s">
        <v>48</v>
      </c>
    </row>
    <row r="45" spans="1:5" ht="13.8" x14ac:dyDescent="0.3">
      <c r="A45" s="2">
        <v>13</v>
      </c>
      <c r="B45" s="2">
        <v>1</v>
      </c>
      <c r="C45" s="2" t="s">
        <v>18</v>
      </c>
      <c r="D45" s="2" t="s">
        <v>101</v>
      </c>
      <c r="E45" s="2" t="s">
        <v>101</v>
      </c>
    </row>
    <row r="46" spans="1:5" ht="13.8" x14ac:dyDescent="0.3">
      <c r="A46" s="2">
        <v>44</v>
      </c>
      <c r="B46" s="2">
        <v>1</v>
      </c>
      <c r="C46" s="2" t="s">
        <v>49</v>
      </c>
      <c r="D46" s="2" t="s">
        <v>49</v>
      </c>
      <c r="E46" s="2" t="s">
        <v>49</v>
      </c>
    </row>
    <row r="47" spans="1:5" ht="13.8" x14ac:dyDescent="0.3">
      <c r="A47" s="2">
        <v>45</v>
      </c>
      <c r="B47" s="2">
        <v>1</v>
      </c>
      <c r="C47" s="2" t="s">
        <v>50</v>
      </c>
      <c r="D47" s="2" t="s">
        <v>50</v>
      </c>
      <c r="E47" s="2" t="s">
        <v>50</v>
      </c>
    </row>
    <row r="48" spans="1:5" ht="13.8" x14ac:dyDescent="0.3">
      <c r="A48" s="2">
        <v>46</v>
      </c>
      <c r="B48" s="2">
        <v>1</v>
      </c>
      <c r="C48" s="2" t="s">
        <v>51</v>
      </c>
      <c r="D48" s="2" t="s">
        <v>51</v>
      </c>
      <c r="E48" s="2" t="s">
        <v>51</v>
      </c>
    </row>
    <row r="49" spans="1:5" ht="13.8" x14ac:dyDescent="0.3">
      <c r="A49" s="2">
        <v>47</v>
      </c>
      <c r="B49" s="2">
        <v>1</v>
      </c>
      <c r="C49" s="2" t="s">
        <v>52</v>
      </c>
      <c r="D49" s="2" t="s">
        <v>52</v>
      </c>
      <c r="E49" s="2" t="s">
        <v>52</v>
      </c>
    </row>
    <row r="50" spans="1:5" ht="13.8" x14ac:dyDescent="0.3">
      <c r="A50" s="2">
        <v>48</v>
      </c>
      <c r="B50" s="2">
        <v>1</v>
      </c>
      <c r="C50" s="2" t="s">
        <v>53</v>
      </c>
      <c r="D50" s="2" t="s">
        <v>53</v>
      </c>
      <c r="E50" s="2" t="s">
        <v>53</v>
      </c>
    </row>
    <row r="51" spans="1:5" ht="13.8" x14ac:dyDescent="0.3">
      <c r="A51" s="2">
        <v>49</v>
      </c>
      <c r="B51" s="2">
        <v>1</v>
      </c>
      <c r="C51" s="2" t="s">
        <v>54</v>
      </c>
      <c r="D51" s="2" t="s">
        <v>54</v>
      </c>
      <c r="E51" s="2" t="s">
        <v>54</v>
      </c>
    </row>
    <row r="52" spans="1:5" ht="13.8" x14ac:dyDescent="0.3">
      <c r="A52" s="2">
        <v>50</v>
      </c>
      <c r="B52" s="2">
        <v>1</v>
      </c>
      <c r="C52" s="2" t="s">
        <v>55</v>
      </c>
      <c r="D52" s="2" t="s">
        <v>55</v>
      </c>
      <c r="E52" s="2" t="s">
        <v>55</v>
      </c>
    </row>
    <row r="53" spans="1:5" ht="13.8" x14ac:dyDescent="0.3">
      <c r="A53" s="2">
        <v>51</v>
      </c>
      <c r="B53" s="2">
        <v>1</v>
      </c>
      <c r="C53" s="2" t="s">
        <v>56</v>
      </c>
      <c r="D53" s="2" t="s">
        <v>56</v>
      </c>
      <c r="E53" s="2" t="s">
        <v>56</v>
      </c>
    </row>
    <row r="54" spans="1:5" ht="13.8" x14ac:dyDescent="0.3">
      <c r="A54" s="2">
        <v>52</v>
      </c>
      <c r="B54" s="2">
        <v>1</v>
      </c>
      <c r="C54" s="2" t="s">
        <v>57</v>
      </c>
      <c r="D54" s="2" t="s">
        <v>57</v>
      </c>
      <c r="E54" s="2" t="s">
        <v>57</v>
      </c>
    </row>
    <row r="55" spans="1:5" ht="13.8" x14ac:dyDescent="0.3">
      <c r="A55" s="2">
        <v>53</v>
      </c>
      <c r="B55" s="2">
        <v>1</v>
      </c>
      <c r="C55" s="2" t="s">
        <v>58</v>
      </c>
      <c r="D55" s="2" t="s">
        <v>58</v>
      </c>
      <c r="E55" s="2" t="s">
        <v>58</v>
      </c>
    </row>
    <row r="56" spans="1:5" ht="13.8" x14ac:dyDescent="0.3">
      <c r="A56" s="2">
        <v>54</v>
      </c>
      <c r="B56" s="2">
        <v>1</v>
      </c>
      <c r="C56" s="2" t="s">
        <v>59</v>
      </c>
      <c r="D56" s="2" t="s">
        <v>59</v>
      </c>
      <c r="E56" s="2" t="s">
        <v>59</v>
      </c>
    </row>
    <row r="57" spans="1:5" ht="13.8" x14ac:dyDescent="0.3">
      <c r="A57" s="2">
        <v>58</v>
      </c>
      <c r="B57" s="2">
        <v>1</v>
      </c>
      <c r="C57" s="2" t="s">
        <v>63</v>
      </c>
      <c r="D57" s="2" t="s">
        <v>102</v>
      </c>
      <c r="E57" s="2" t="s">
        <v>103</v>
      </c>
    </row>
    <row r="58" spans="1:5" ht="13.8" x14ac:dyDescent="0.3">
      <c r="A58" s="2">
        <v>59</v>
      </c>
      <c r="B58" s="2">
        <v>1</v>
      </c>
      <c r="C58" s="2" t="s">
        <v>64</v>
      </c>
      <c r="D58" s="2" t="s">
        <v>104</v>
      </c>
      <c r="E58" s="2" t="s">
        <v>105</v>
      </c>
    </row>
    <row r="59" spans="1:5" ht="13.8" x14ac:dyDescent="0.3">
      <c r="A59" s="2">
        <v>55</v>
      </c>
      <c r="B59" s="2">
        <v>1</v>
      </c>
      <c r="C59" s="2" t="s">
        <v>60</v>
      </c>
      <c r="D59" s="2" t="s">
        <v>60</v>
      </c>
      <c r="E59" s="2" t="s">
        <v>60</v>
      </c>
    </row>
    <row r="60" spans="1:5" ht="13.8" x14ac:dyDescent="0.3">
      <c r="A60" s="2">
        <v>56</v>
      </c>
      <c r="B60" s="2">
        <v>1</v>
      </c>
      <c r="C60" s="2" t="s">
        <v>61</v>
      </c>
      <c r="D60" s="2" t="s">
        <v>61</v>
      </c>
      <c r="E60" s="2" t="s">
        <v>61</v>
      </c>
    </row>
    <row r="61" spans="1:5" ht="13.8" x14ac:dyDescent="0.3">
      <c r="A61" s="2">
        <v>57</v>
      </c>
      <c r="B61" s="2">
        <v>1</v>
      </c>
      <c r="C61" s="2" t="s">
        <v>62</v>
      </c>
      <c r="D61" s="2" t="s">
        <v>62</v>
      </c>
      <c r="E61" s="2" t="s">
        <v>62</v>
      </c>
    </row>
    <row r="62" spans="1:5" ht="13.8" x14ac:dyDescent="0.3">
      <c r="A62" s="2">
        <v>60</v>
      </c>
      <c r="B62" s="2">
        <v>1</v>
      </c>
      <c r="C62" s="2" t="s">
        <v>65</v>
      </c>
      <c r="D62" s="2" t="s">
        <v>65</v>
      </c>
      <c r="E62" s="2" t="s">
        <v>65</v>
      </c>
    </row>
    <row r="63" spans="1:5" ht="13.8" x14ac:dyDescent="0.3">
      <c r="A63" s="2">
        <v>61</v>
      </c>
      <c r="B63" s="2">
        <v>1</v>
      </c>
      <c r="C63" s="2" t="s">
        <v>66</v>
      </c>
      <c r="D63" s="2" t="s">
        <v>66</v>
      </c>
      <c r="E63" s="2" t="s">
        <v>66</v>
      </c>
    </row>
    <row r="64" spans="1:5" ht="13.8" x14ac:dyDescent="0.3">
      <c r="A64" s="2">
        <v>62</v>
      </c>
      <c r="B64" s="2">
        <v>1</v>
      </c>
      <c r="C64" s="2" t="s">
        <v>67</v>
      </c>
      <c r="D64" s="2" t="s">
        <v>67</v>
      </c>
      <c r="E64" s="2" t="s">
        <v>67</v>
      </c>
    </row>
    <row r="65" spans="1:5" ht="13.8" x14ac:dyDescent="0.3">
      <c r="A65" s="2">
        <v>63</v>
      </c>
      <c r="B65" s="2">
        <v>1</v>
      </c>
      <c r="C65" s="2" t="s">
        <v>68</v>
      </c>
      <c r="D65" s="2" t="s">
        <v>68</v>
      </c>
      <c r="E65" s="2" t="s">
        <v>68</v>
      </c>
    </row>
    <row r="66" spans="1:5" ht="13.8" x14ac:dyDescent="0.3">
      <c r="A66" s="2">
        <v>64</v>
      </c>
      <c r="B66" s="2">
        <v>1</v>
      </c>
      <c r="C66" s="2" t="s">
        <v>69</v>
      </c>
      <c r="D66" s="2" t="s">
        <v>69</v>
      </c>
      <c r="E66" s="2" t="s">
        <v>69</v>
      </c>
    </row>
    <row r="67" spans="1:5" ht="13.8" x14ac:dyDescent="0.3">
      <c r="A67" s="2">
        <v>65</v>
      </c>
      <c r="B67" s="2">
        <v>1</v>
      </c>
      <c r="C67" s="2" t="s">
        <v>70</v>
      </c>
      <c r="D67" s="2" t="s">
        <v>70</v>
      </c>
      <c r="E67" s="2" t="s">
        <v>70</v>
      </c>
    </row>
    <row r="68" spans="1:5" ht="13.8" x14ac:dyDescent="0.3">
      <c r="A68" s="2">
        <v>66</v>
      </c>
      <c r="B68" s="2">
        <v>1</v>
      </c>
      <c r="C68" s="2" t="s">
        <v>71</v>
      </c>
      <c r="D68" s="2" t="s">
        <v>71</v>
      </c>
      <c r="E68" s="2" t="s">
        <v>71</v>
      </c>
    </row>
    <row r="69" spans="1:5" ht="13.8" x14ac:dyDescent="0.3">
      <c r="A69" s="2">
        <v>67</v>
      </c>
      <c r="B69" s="2">
        <v>1</v>
      </c>
      <c r="C69" s="2" t="s">
        <v>72</v>
      </c>
      <c r="D69" s="2" t="s">
        <v>72</v>
      </c>
      <c r="E69" s="2" t="s">
        <v>72</v>
      </c>
    </row>
    <row r="70" spans="1:5" ht="56.25" customHeight="1" x14ac:dyDescent="0.3">
      <c r="A70" s="2"/>
      <c r="B70" s="2"/>
      <c r="C70" s="2"/>
      <c r="D70" s="2"/>
      <c r="E70" s="2"/>
    </row>
    <row r="71" spans="1:5" ht="27.6" x14ac:dyDescent="0.3">
      <c r="A71" s="4" t="s">
        <v>106</v>
      </c>
      <c r="B71" s="4" t="s">
        <v>107</v>
      </c>
      <c r="C71" s="4" t="s">
        <v>150</v>
      </c>
      <c r="D71" s="4" t="s">
        <v>237</v>
      </c>
      <c r="E71" s="4" t="s">
        <v>305</v>
      </c>
    </row>
    <row r="72" spans="1:5" ht="13.8" x14ac:dyDescent="0.3">
      <c r="A72" s="2">
        <v>1</v>
      </c>
      <c r="B72" s="2" t="s">
        <v>76</v>
      </c>
      <c r="C72" s="2" t="s">
        <v>0</v>
      </c>
      <c r="D72" s="2" t="s">
        <v>238</v>
      </c>
      <c r="E72" t="s">
        <v>397</v>
      </c>
    </row>
    <row r="73" spans="1:5" ht="13.8" x14ac:dyDescent="0.3">
      <c r="A73" s="2">
        <v>2</v>
      </c>
      <c r="B73" s="2" t="s">
        <v>77</v>
      </c>
      <c r="C73" s="2" t="s">
        <v>1</v>
      </c>
      <c r="D73" s="2" t="s">
        <v>240</v>
      </c>
      <c r="E73" t="s">
        <v>398</v>
      </c>
    </row>
    <row r="74" spans="1:5" ht="13.8" x14ac:dyDescent="0.3">
      <c r="A74" s="2">
        <v>3</v>
      </c>
      <c r="B74" s="2" t="s">
        <v>78</v>
      </c>
      <c r="C74" s="2"/>
      <c r="D74" s="2" t="s">
        <v>241</v>
      </c>
      <c r="E74" t="s">
        <v>399</v>
      </c>
    </row>
    <row r="75" spans="1:5" ht="13.8" x14ac:dyDescent="0.3">
      <c r="A75" s="2">
        <v>4</v>
      </c>
      <c r="B75" s="2" t="s">
        <v>79</v>
      </c>
      <c r="C75" s="2"/>
      <c r="D75" s="2" t="s">
        <v>242</v>
      </c>
      <c r="E75" t="s">
        <v>400</v>
      </c>
    </row>
    <row r="76" spans="1:5" ht="13.8" x14ac:dyDescent="0.3">
      <c r="A76" s="2">
        <v>5</v>
      </c>
      <c r="B76" s="2" t="s">
        <v>80</v>
      </c>
      <c r="C76" s="2"/>
      <c r="D76" s="2" t="s">
        <v>243</v>
      </c>
      <c r="E76" s="2"/>
    </row>
    <row r="77" spans="1:5" ht="13.8" x14ac:dyDescent="0.3">
      <c r="A77" s="2"/>
      <c r="B77" s="2" t="s">
        <v>81</v>
      </c>
      <c r="C77" s="2"/>
      <c r="D77" s="2"/>
      <c r="E77" s="2"/>
    </row>
    <row r="78" spans="1:5" ht="13.8" x14ac:dyDescent="0.3">
      <c r="A78" s="2"/>
      <c r="B78" s="2" t="s">
        <v>82</v>
      </c>
      <c r="C78" s="2"/>
      <c r="D78" s="2"/>
      <c r="E78" s="2"/>
    </row>
    <row r="79" spans="1:5" ht="13.8" x14ac:dyDescent="0.3">
      <c r="A79" s="2"/>
      <c r="B79" s="2" t="s">
        <v>83</v>
      </c>
      <c r="C79" s="2"/>
      <c r="D79" s="2"/>
      <c r="E79" s="2"/>
    </row>
    <row r="80" spans="1:5" ht="13.8" x14ac:dyDescent="0.3">
      <c r="A80" s="2"/>
      <c r="B80" s="2" t="s">
        <v>4</v>
      </c>
      <c r="C80" s="2"/>
      <c r="D80" s="2"/>
      <c r="E80" s="2"/>
    </row>
    <row r="81" spans="1:5" ht="13.8" x14ac:dyDescent="0.3">
      <c r="A81" s="2"/>
      <c r="B81" s="2" t="s">
        <v>5</v>
      </c>
      <c r="C81" s="2"/>
      <c r="D81" s="2"/>
      <c r="E81" s="2"/>
    </row>
    <row r="82" spans="1:5" ht="13.8" x14ac:dyDescent="0.3">
      <c r="A82" s="2"/>
      <c r="B82" s="2" t="s">
        <v>74</v>
      </c>
      <c r="C82" s="2"/>
      <c r="D82" s="2"/>
      <c r="E82" s="2"/>
    </row>
    <row r="83" spans="1:5" ht="13.8" x14ac:dyDescent="0.3">
      <c r="A83" s="2"/>
      <c r="B83" s="2" t="s">
        <v>75</v>
      </c>
      <c r="C83" s="2"/>
      <c r="D83" s="2"/>
      <c r="E83" s="2"/>
    </row>
    <row r="84" spans="1:5" ht="13.8" x14ac:dyDescent="0.3">
      <c r="A84" s="2"/>
      <c r="B84" s="2"/>
      <c r="C84" s="2"/>
      <c r="D84" s="2"/>
      <c r="E84" s="2"/>
    </row>
    <row r="85" spans="1:5" ht="13.8" x14ac:dyDescent="0.3">
      <c r="A85" s="2"/>
      <c r="B85" s="2"/>
      <c r="C85" s="2"/>
      <c r="D85" s="2"/>
      <c r="E85" s="2"/>
    </row>
    <row r="86" spans="1:5" ht="13.8" x14ac:dyDescent="0.3">
      <c r="A86" s="2"/>
      <c r="B86" s="2"/>
      <c r="C86" s="2"/>
      <c r="D86" s="2"/>
      <c r="E86" s="2"/>
    </row>
    <row r="89" spans="1:5" ht="13.8" x14ac:dyDescent="0.3">
      <c r="A89" s="3" t="s">
        <v>388</v>
      </c>
      <c r="B89" s="3" t="s">
        <v>389</v>
      </c>
    </row>
    <row r="90" spans="1:5" x14ac:dyDescent="0.25">
      <c r="A90">
        <v>0</v>
      </c>
      <c r="B90" t="s">
        <v>308</v>
      </c>
    </row>
    <row r="91" spans="1:5" x14ac:dyDescent="0.25">
      <c r="A91">
        <v>0</v>
      </c>
      <c r="B91" t="s">
        <v>309</v>
      </c>
    </row>
    <row r="92" spans="1:5" x14ac:dyDescent="0.25">
      <c r="A92">
        <v>0</v>
      </c>
      <c r="B92" t="s">
        <v>310</v>
      </c>
    </row>
    <row r="93" spans="1:5" x14ac:dyDescent="0.25">
      <c r="A93">
        <v>8</v>
      </c>
      <c r="B93" t="s">
        <v>311</v>
      </c>
    </row>
    <row r="94" spans="1:5" x14ac:dyDescent="0.25">
      <c r="A94">
        <v>4</v>
      </c>
      <c r="B94" t="s">
        <v>312</v>
      </c>
    </row>
    <row r="95" spans="1:5" x14ac:dyDescent="0.25">
      <c r="A95">
        <v>3</v>
      </c>
      <c r="B95" t="s">
        <v>313</v>
      </c>
    </row>
    <row r="96" spans="1:5" x14ac:dyDescent="0.25">
      <c r="A96">
        <v>0</v>
      </c>
      <c r="B96" t="s">
        <v>314</v>
      </c>
    </row>
    <row r="97" spans="1:2" x14ac:dyDescent="0.25">
      <c r="A97">
        <v>0</v>
      </c>
      <c r="B97" t="s">
        <v>315</v>
      </c>
    </row>
    <row r="99" spans="1:2" x14ac:dyDescent="0.25">
      <c r="A99">
        <v>7</v>
      </c>
      <c r="B99" t="s">
        <v>316</v>
      </c>
    </row>
    <row r="100" spans="1:2" x14ac:dyDescent="0.25">
      <c r="A100">
        <v>5</v>
      </c>
      <c r="B100" t="s">
        <v>317</v>
      </c>
    </row>
    <row r="101" spans="1:2" x14ac:dyDescent="0.25">
      <c r="A101">
        <v>3</v>
      </c>
      <c r="B101" t="s">
        <v>318</v>
      </c>
    </row>
    <row r="102" spans="1:2" x14ac:dyDescent="0.25">
      <c r="A102">
        <v>3</v>
      </c>
      <c r="B102" t="s">
        <v>313</v>
      </c>
    </row>
    <row r="103" spans="1:2" x14ac:dyDescent="0.25">
      <c r="A103">
        <v>0</v>
      </c>
      <c r="B103" t="s">
        <v>314</v>
      </c>
    </row>
    <row r="104" spans="1:2" x14ac:dyDescent="0.25">
      <c r="A104">
        <v>0</v>
      </c>
      <c r="B104" t="s">
        <v>315</v>
      </c>
    </row>
    <row r="106" spans="1:2" x14ac:dyDescent="0.25">
      <c r="A106">
        <v>7</v>
      </c>
      <c r="B106" t="s">
        <v>319</v>
      </c>
    </row>
    <row r="107" spans="1:2" x14ac:dyDescent="0.25">
      <c r="A107">
        <v>3</v>
      </c>
      <c r="B107" t="s">
        <v>320</v>
      </c>
    </row>
    <row r="108" spans="1:2" x14ac:dyDescent="0.25">
      <c r="A108">
        <v>4</v>
      </c>
      <c r="B108" t="s">
        <v>321</v>
      </c>
    </row>
    <row r="109" spans="1:2" x14ac:dyDescent="0.25">
      <c r="A109">
        <v>0</v>
      </c>
      <c r="B109" t="s">
        <v>315</v>
      </c>
    </row>
    <row r="111" spans="1:2" x14ac:dyDescent="0.25">
      <c r="A111">
        <v>7</v>
      </c>
      <c r="B111" t="s">
        <v>322</v>
      </c>
    </row>
    <row r="112" spans="1:2" x14ac:dyDescent="0.25">
      <c r="A112">
        <v>6</v>
      </c>
      <c r="B112" t="s">
        <v>323</v>
      </c>
    </row>
    <row r="113" spans="1:2" x14ac:dyDescent="0.25">
      <c r="A113">
        <v>0</v>
      </c>
      <c r="B113" t="s">
        <v>324</v>
      </c>
    </row>
    <row r="115" spans="1:2" x14ac:dyDescent="0.25">
      <c r="A115">
        <v>7</v>
      </c>
      <c r="B115" t="s">
        <v>325</v>
      </c>
    </row>
    <row r="116" spans="1:2" x14ac:dyDescent="0.25">
      <c r="A116">
        <v>7</v>
      </c>
      <c r="B116" t="s">
        <v>326</v>
      </c>
    </row>
    <row r="117" spans="1:2" x14ac:dyDescent="0.25">
      <c r="A117">
        <v>7</v>
      </c>
      <c r="B117" t="s">
        <v>327</v>
      </c>
    </row>
    <row r="118" spans="1:2" x14ac:dyDescent="0.25">
      <c r="A118">
        <v>6</v>
      </c>
      <c r="B118" t="s">
        <v>328</v>
      </c>
    </row>
    <row r="119" spans="1:2" x14ac:dyDescent="0.25">
      <c r="A119">
        <v>6</v>
      </c>
      <c r="B119" t="s">
        <v>329</v>
      </c>
    </row>
    <row r="120" spans="1:2" x14ac:dyDescent="0.25">
      <c r="A120">
        <v>7</v>
      </c>
      <c r="B120" t="s">
        <v>330</v>
      </c>
    </row>
    <row r="121" spans="1:2" x14ac:dyDescent="0.25">
      <c r="A121">
        <v>6</v>
      </c>
      <c r="B121" t="s">
        <v>331</v>
      </c>
    </row>
    <row r="122" spans="1:2" x14ac:dyDescent="0.25">
      <c r="A122">
        <v>7</v>
      </c>
      <c r="B122" t="s">
        <v>332</v>
      </c>
    </row>
    <row r="123" spans="1:2" x14ac:dyDescent="0.25">
      <c r="A123">
        <v>9</v>
      </c>
      <c r="B123" t="s">
        <v>333</v>
      </c>
    </row>
    <row r="124" spans="1:2" x14ac:dyDescent="0.25">
      <c r="A124">
        <v>8</v>
      </c>
      <c r="B124" t="s">
        <v>334</v>
      </c>
    </row>
    <row r="125" spans="1:2" x14ac:dyDescent="0.25">
      <c r="A125">
        <v>6</v>
      </c>
      <c r="B125" t="s">
        <v>335</v>
      </c>
    </row>
    <row r="126" spans="1:2" x14ac:dyDescent="0.25">
      <c r="A126">
        <v>6</v>
      </c>
      <c r="B126" t="s">
        <v>336</v>
      </c>
    </row>
    <row r="127" spans="1:2" x14ac:dyDescent="0.25">
      <c r="A127">
        <v>8</v>
      </c>
      <c r="B127" t="s">
        <v>337</v>
      </c>
    </row>
    <row r="128" spans="1:2" x14ac:dyDescent="0.25">
      <c r="A128">
        <v>4</v>
      </c>
      <c r="B128" t="s">
        <v>338</v>
      </c>
    </row>
    <row r="129" spans="1:2" x14ac:dyDescent="0.25">
      <c r="A129">
        <v>2</v>
      </c>
      <c r="B129" t="s">
        <v>339</v>
      </c>
    </row>
    <row r="130" spans="1:2" x14ac:dyDescent="0.25">
      <c r="A130">
        <v>1</v>
      </c>
      <c r="B130" t="s">
        <v>340</v>
      </c>
    </row>
    <row r="131" spans="1:2" x14ac:dyDescent="0.25">
      <c r="A131">
        <v>3</v>
      </c>
      <c r="B131" t="s">
        <v>341</v>
      </c>
    </row>
    <row r="132" spans="1:2" x14ac:dyDescent="0.25">
      <c r="A132">
        <v>3</v>
      </c>
      <c r="B132" t="s">
        <v>342</v>
      </c>
    </row>
    <row r="133" spans="1:2" x14ac:dyDescent="0.25">
      <c r="A133">
        <v>2</v>
      </c>
      <c r="B133" t="s">
        <v>343</v>
      </c>
    </row>
    <row r="134" spans="1:2" x14ac:dyDescent="0.25">
      <c r="A134">
        <v>2</v>
      </c>
      <c r="B134" t="s">
        <v>344</v>
      </c>
    </row>
    <row r="135" spans="1:2" x14ac:dyDescent="0.25">
      <c r="A135">
        <v>3</v>
      </c>
      <c r="B135" t="s">
        <v>345</v>
      </c>
    </row>
    <row r="136" spans="1:2" x14ac:dyDescent="0.25">
      <c r="A136">
        <v>0</v>
      </c>
      <c r="B136" t="s">
        <v>346</v>
      </c>
    </row>
    <row r="138" spans="1:2" x14ac:dyDescent="0.25">
      <c r="A138">
        <v>6</v>
      </c>
      <c r="B138" t="s">
        <v>347</v>
      </c>
    </row>
    <row r="139" spans="1:2" x14ac:dyDescent="0.25">
      <c r="A139">
        <v>5</v>
      </c>
      <c r="B139" t="s">
        <v>348</v>
      </c>
    </row>
    <row r="140" spans="1:2" x14ac:dyDescent="0.25">
      <c r="A140">
        <v>4</v>
      </c>
      <c r="B140" t="s">
        <v>349</v>
      </c>
    </row>
    <row r="141" spans="1:2" x14ac:dyDescent="0.25">
      <c r="A141">
        <v>6</v>
      </c>
      <c r="B141" t="s">
        <v>350</v>
      </c>
    </row>
    <row r="142" spans="1:2" x14ac:dyDescent="0.25">
      <c r="A142">
        <v>4</v>
      </c>
      <c r="B142" t="s">
        <v>351</v>
      </c>
    </row>
    <row r="143" spans="1:2" x14ac:dyDescent="0.25">
      <c r="A143">
        <v>3</v>
      </c>
      <c r="B143" t="s">
        <v>352</v>
      </c>
    </row>
    <row r="144" spans="1:2" x14ac:dyDescent="0.25">
      <c r="A144">
        <v>3</v>
      </c>
      <c r="B144" t="s">
        <v>345</v>
      </c>
    </row>
    <row r="145" spans="1:2" x14ac:dyDescent="0.25">
      <c r="A145">
        <v>2</v>
      </c>
      <c r="B145" t="s">
        <v>353</v>
      </c>
    </row>
    <row r="146" spans="1:2" x14ac:dyDescent="0.25">
      <c r="A146">
        <v>0</v>
      </c>
      <c r="B146" t="s">
        <v>346</v>
      </c>
    </row>
    <row r="148" spans="1:2" x14ac:dyDescent="0.25">
      <c r="A148">
        <v>7</v>
      </c>
      <c r="B148" t="s">
        <v>354</v>
      </c>
    </row>
    <row r="149" spans="1:2" x14ac:dyDescent="0.25">
      <c r="A149">
        <v>10</v>
      </c>
      <c r="B149" t="s">
        <v>355</v>
      </c>
    </row>
    <row r="150" spans="1:2" x14ac:dyDescent="0.25">
      <c r="A150">
        <v>7</v>
      </c>
      <c r="B150" t="s">
        <v>356</v>
      </c>
    </row>
    <row r="151" spans="1:2" x14ac:dyDescent="0.25">
      <c r="A151">
        <v>6</v>
      </c>
      <c r="B151" t="s">
        <v>357</v>
      </c>
    </row>
    <row r="152" spans="1:2" x14ac:dyDescent="0.25">
      <c r="A152">
        <v>6</v>
      </c>
      <c r="B152" t="s">
        <v>358</v>
      </c>
    </row>
    <row r="153" spans="1:2" x14ac:dyDescent="0.25">
      <c r="A153">
        <v>4</v>
      </c>
      <c r="B153" t="s">
        <v>359</v>
      </c>
    </row>
    <row r="154" spans="1:2" x14ac:dyDescent="0.25">
      <c r="A154">
        <v>8</v>
      </c>
      <c r="B154" t="s">
        <v>337</v>
      </c>
    </row>
    <row r="155" spans="1:2" x14ac:dyDescent="0.25">
      <c r="A155">
        <v>6</v>
      </c>
      <c r="B155" t="s">
        <v>360</v>
      </c>
    </row>
    <row r="156" spans="1:2" x14ac:dyDescent="0.25">
      <c r="A156">
        <v>1</v>
      </c>
      <c r="B156" t="s">
        <v>361</v>
      </c>
    </row>
    <row r="157" spans="1:2" x14ac:dyDescent="0.25">
      <c r="A157">
        <v>1</v>
      </c>
      <c r="B157" t="s">
        <v>362</v>
      </c>
    </row>
    <row r="158" spans="1:2" x14ac:dyDescent="0.25">
      <c r="A158">
        <v>1</v>
      </c>
      <c r="B158" t="s">
        <v>363</v>
      </c>
    </row>
    <row r="159" spans="1:2" x14ac:dyDescent="0.25">
      <c r="A159">
        <v>2</v>
      </c>
      <c r="B159" t="s">
        <v>364</v>
      </c>
    </row>
    <row r="160" spans="1:2" x14ac:dyDescent="0.25">
      <c r="A160">
        <v>2</v>
      </c>
      <c r="B160" t="s">
        <v>365</v>
      </c>
    </row>
    <row r="161" spans="1:2" x14ac:dyDescent="0.25">
      <c r="A161">
        <v>2</v>
      </c>
      <c r="B161" t="s">
        <v>366</v>
      </c>
    </row>
    <row r="162" spans="1:2" x14ac:dyDescent="0.25">
      <c r="A162">
        <v>3</v>
      </c>
      <c r="B162" t="s">
        <v>367</v>
      </c>
    </row>
    <row r="163" spans="1:2" x14ac:dyDescent="0.25">
      <c r="A163">
        <v>0</v>
      </c>
      <c r="B163" t="s">
        <v>368</v>
      </c>
    </row>
    <row r="164" spans="1:2" x14ac:dyDescent="0.25">
      <c r="A164">
        <v>6</v>
      </c>
      <c r="B164" t="s">
        <v>369</v>
      </c>
    </row>
    <row r="165" spans="1:2" x14ac:dyDescent="0.25">
      <c r="A165">
        <v>0</v>
      </c>
      <c r="B165" t="s">
        <v>346</v>
      </c>
    </row>
    <row r="167" spans="1:2" x14ac:dyDescent="0.25">
      <c r="A167">
        <v>4</v>
      </c>
      <c r="B167" t="s">
        <v>370</v>
      </c>
    </row>
    <row r="168" spans="1:2" x14ac:dyDescent="0.25">
      <c r="A168">
        <v>9</v>
      </c>
      <c r="B168" t="s">
        <v>371</v>
      </c>
    </row>
    <row r="169" spans="1:2" x14ac:dyDescent="0.25">
      <c r="A169">
        <v>6</v>
      </c>
      <c r="B169" t="s">
        <v>372</v>
      </c>
    </row>
    <row r="170" spans="1:2" x14ac:dyDescent="0.25">
      <c r="A170">
        <v>8</v>
      </c>
      <c r="B170" t="s">
        <v>373</v>
      </c>
    </row>
    <row r="171" spans="1:2" x14ac:dyDescent="0.25">
      <c r="A171">
        <v>6</v>
      </c>
      <c r="B171" t="s">
        <v>374</v>
      </c>
    </row>
    <row r="172" spans="1:2" x14ac:dyDescent="0.25">
      <c r="A172">
        <v>5</v>
      </c>
      <c r="B172" t="s">
        <v>375</v>
      </c>
    </row>
    <row r="173" spans="1:2" x14ac:dyDescent="0.25">
      <c r="A173">
        <v>4</v>
      </c>
      <c r="B173" t="s">
        <v>376</v>
      </c>
    </row>
    <row r="174" spans="1:2" x14ac:dyDescent="0.25">
      <c r="A174">
        <v>5</v>
      </c>
      <c r="B174" t="s">
        <v>377</v>
      </c>
    </row>
    <row r="175" spans="1:2" x14ac:dyDescent="0.25">
      <c r="A175">
        <v>7</v>
      </c>
      <c r="B175" t="s">
        <v>378</v>
      </c>
    </row>
    <row r="176" spans="1:2" x14ac:dyDescent="0.25">
      <c r="A176">
        <v>2</v>
      </c>
      <c r="B176" t="s">
        <v>379</v>
      </c>
    </row>
    <row r="177" spans="1:2" x14ac:dyDescent="0.25">
      <c r="A177">
        <v>0</v>
      </c>
      <c r="B177" t="s">
        <v>315</v>
      </c>
    </row>
    <row r="179" spans="1:2" x14ac:dyDescent="0.25">
      <c r="A179">
        <v>9</v>
      </c>
      <c r="B179" t="s">
        <v>380</v>
      </c>
    </row>
    <row r="180" spans="1:2" x14ac:dyDescent="0.25">
      <c r="A180">
        <v>3</v>
      </c>
      <c r="B180" t="s">
        <v>381</v>
      </c>
    </row>
    <row r="181" spans="1:2" x14ac:dyDescent="0.25">
      <c r="A181">
        <v>4</v>
      </c>
      <c r="B181" t="s">
        <v>382</v>
      </c>
    </row>
    <row r="182" spans="1:2" x14ac:dyDescent="0.25">
      <c r="A182">
        <v>3</v>
      </c>
      <c r="B182" t="s">
        <v>383</v>
      </c>
    </row>
    <row r="183" spans="1:2" x14ac:dyDescent="0.25">
      <c r="A183">
        <v>4</v>
      </c>
      <c r="B183" t="s">
        <v>384</v>
      </c>
    </row>
    <row r="184" spans="1:2" x14ac:dyDescent="0.25">
      <c r="A184">
        <v>4</v>
      </c>
      <c r="B184" t="s">
        <v>321</v>
      </c>
    </row>
    <row r="185" spans="1:2" x14ac:dyDescent="0.25">
      <c r="A185">
        <v>4</v>
      </c>
      <c r="B185" t="s">
        <v>385</v>
      </c>
    </row>
    <row r="186" spans="1:2" x14ac:dyDescent="0.25">
      <c r="A186">
        <v>2</v>
      </c>
      <c r="B186" t="s">
        <v>386</v>
      </c>
    </row>
    <row r="187" spans="1:2" x14ac:dyDescent="0.25">
      <c r="A187">
        <v>0</v>
      </c>
      <c r="B187" t="s">
        <v>315</v>
      </c>
    </row>
    <row r="189" spans="1:2" x14ac:dyDescent="0.25">
      <c r="A189">
        <v>3</v>
      </c>
      <c r="B189" t="s">
        <v>387</v>
      </c>
    </row>
  </sheetData>
  <sortState ref="A3:E69">
    <sortCondition ref="E3:E6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Subcases Monthly</vt:lpstr>
      <vt:lpstr>Outputs Monthly</vt:lpstr>
      <vt:lpstr>Timeliness Quarterly</vt:lpstr>
      <vt:lpstr>Subcases Weighted Total (Auto)</vt:lpstr>
      <vt:lpstr>ReportInfo</vt:lpstr>
      <vt:lpstr>LookupData</vt:lpstr>
      <vt:lpstr>'Outputs Monthly'!Print_Area</vt:lpstr>
      <vt:lpstr>'Subcases Monthly'!Print_Area</vt:lpstr>
      <vt:lpstr>'Subcases Weighted Total (Auto)'!Print_Area</vt:lpstr>
      <vt:lpstr>'Timeliness Quarterly'!Print_Area</vt:lpstr>
      <vt:lpstr>'Outputs Monthly'!Print_Titles</vt:lpstr>
      <vt:lpstr>'Subcases Monthly'!Print_Titles</vt:lpstr>
      <vt:lpstr>'Subcases Weighted Total (Auto)'!Print_Titles</vt:lpstr>
      <vt:lpstr>'Timeliness Quarterly'!Print_Titles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Andrea Butler</cp:lastModifiedBy>
  <cp:lastPrinted>2023-03-17T18:52:57Z</cp:lastPrinted>
  <dcterms:created xsi:type="dcterms:W3CDTF">1996-10-14T23:33:28Z</dcterms:created>
  <dcterms:modified xsi:type="dcterms:W3CDTF">2023-03-17T19:57:55Z</dcterms:modified>
</cp:coreProperties>
</file>